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240" yWindow="60" windowWidth="8475" windowHeight="5895" tabRatio="923" activeTab="0"/>
  </bookViews>
  <sheets>
    <sheet name="Клубове на пенс." sheetId="1" r:id="rId1"/>
    <sheet name="ДД+прех.ост." sheetId="2" r:id="rId2"/>
    <sheet name="Др.дейности по отбр." sheetId="3" r:id="rId3"/>
    <sheet name="Спорт" sheetId="4" r:id="rId4"/>
    <sheet name="Читалища" sheetId="5" r:id="rId5"/>
    <sheet name="Празници" sheetId="6" r:id="rId6"/>
  </sheets>
  <definedNames/>
  <calcPr fullCalcOnLoad="1"/>
</workbook>
</file>

<file path=xl/sharedStrings.xml><?xml version="1.0" encoding="utf-8"?>
<sst xmlns="http://schemas.openxmlformats.org/spreadsheetml/2006/main" count="361" uniqueCount="260">
  <si>
    <t>§§</t>
  </si>
  <si>
    <t>01-00</t>
  </si>
  <si>
    <t>01-01</t>
  </si>
  <si>
    <t>02-02</t>
  </si>
  <si>
    <t>Задължит.осигурит.вноски от работод.</t>
  </si>
  <si>
    <t>05-00</t>
  </si>
  <si>
    <t xml:space="preserve"> -сигурет.внски от работодат.за ДОО</t>
  </si>
  <si>
    <t>05-51</t>
  </si>
  <si>
    <t xml:space="preserve"> -зравно-осигурит.вноски от работод.</t>
  </si>
  <si>
    <t>05-60</t>
  </si>
  <si>
    <t xml:space="preserve"> -вноски за допъл.задъл.осиг.от работ.</t>
  </si>
  <si>
    <t>05-80</t>
  </si>
  <si>
    <t>Издръжка</t>
  </si>
  <si>
    <t>10-00</t>
  </si>
  <si>
    <t>10-13</t>
  </si>
  <si>
    <t xml:space="preserve"> -материали</t>
  </si>
  <si>
    <t>10-15</t>
  </si>
  <si>
    <t xml:space="preserve"> -вода,горива и енерг.</t>
  </si>
  <si>
    <t>10-16</t>
  </si>
  <si>
    <t xml:space="preserve"> -р-ди за външни услуги</t>
  </si>
  <si>
    <t>10-20</t>
  </si>
  <si>
    <t xml:space="preserve"> -текущ ремонт</t>
  </si>
  <si>
    <t>10-30</t>
  </si>
  <si>
    <t>10-62</t>
  </si>
  <si>
    <t>10-91</t>
  </si>
  <si>
    <t xml:space="preserve"> -за перс.извънтр.прав.</t>
  </si>
  <si>
    <t>численост</t>
  </si>
  <si>
    <t>К М Е Т:</t>
  </si>
  <si>
    <t>С П Р А В К А</t>
  </si>
  <si>
    <t>Всичко</t>
  </si>
  <si>
    <t>Всичко:</t>
  </si>
  <si>
    <t>Общинска администрация</t>
  </si>
  <si>
    <t>ВСИЧКО:</t>
  </si>
  <si>
    <t>§ §</t>
  </si>
  <si>
    <t>Читалища</t>
  </si>
  <si>
    <t>Дейности</t>
  </si>
  <si>
    <t xml:space="preserve">Отбрана и сигурност </t>
  </si>
  <si>
    <t xml:space="preserve">Детски ясли </t>
  </si>
  <si>
    <t xml:space="preserve">С П Р А В К А </t>
  </si>
  <si>
    <t>Стандарт</t>
  </si>
  <si>
    <t>по стандарт</t>
  </si>
  <si>
    <t>в т.ч.по месеци</t>
  </si>
  <si>
    <t>І</t>
  </si>
  <si>
    <t>ІІ</t>
  </si>
  <si>
    <t>ІІІ</t>
  </si>
  <si>
    <t>ІV</t>
  </si>
  <si>
    <t>V</t>
  </si>
  <si>
    <t>VІ</t>
  </si>
  <si>
    <t>VІІ</t>
  </si>
  <si>
    <t>VІІІ</t>
  </si>
  <si>
    <t>ІХ</t>
  </si>
  <si>
    <t>Х</t>
  </si>
  <si>
    <t>ХІ</t>
  </si>
  <si>
    <t>ХІІ</t>
  </si>
  <si>
    <t>Стражица</t>
  </si>
  <si>
    <t>Асеново</t>
  </si>
  <si>
    <t>Балканци</t>
  </si>
  <si>
    <t>Благоево</t>
  </si>
  <si>
    <t>Бряговица</t>
  </si>
  <si>
    <t>Виноград</t>
  </si>
  <si>
    <t>Владислав</t>
  </si>
  <si>
    <t>Н.Градище</t>
  </si>
  <si>
    <t>Н.Върбовка</t>
  </si>
  <si>
    <t>Ц.Извор</t>
  </si>
  <si>
    <t>Камен</t>
  </si>
  <si>
    <t xml:space="preserve">Кесарево </t>
  </si>
  <si>
    <t>Сушица</t>
  </si>
  <si>
    <t>Лозен</t>
  </si>
  <si>
    <t>Р А З Ш И Ф Р О В К А</t>
  </si>
  <si>
    <t xml:space="preserve">Футболен </t>
  </si>
  <si>
    <t>клуб</t>
  </si>
  <si>
    <t>02 02</t>
  </si>
  <si>
    <t>10 00</t>
  </si>
  <si>
    <t>10 15</t>
  </si>
  <si>
    <t>10 16</t>
  </si>
  <si>
    <t>10 20</t>
  </si>
  <si>
    <t xml:space="preserve">Наимeнование </t>
  </si>
  <si>
    <t>§</t>
  </si>
  <si>
    <t>Клуб на</t>
  </si>
  <si>
    <t>Кесарево</t>
  </si>
  <si>
    <t>51-00</t>
  </si>
  <si>
    <t>№</t>
  </si>
  <si>
    <t xml:space="preserve">   /лева/</t>
  </si>
  <si>
    <t>Мероприятия</t>
  </si>
  <si>
    <t>за разходите за чествания и празници в Община Стражица</t>
  </si>
  <si>
    <t>Празник на град Стражица</t>
  </si>
  <si>
    <t>гр.Стражица</t>
  </si>
  <si>
    <t>10 30</t>
  </si>
  <si>
    <t>Ц. Извор</t>
  </si>
  <si>
    <t>ПЛАН - СМЕТКА</t>
  </si>
  <si>
    <t>Субсидия</t>
  </si>
  <si>
    <t>Прех. ост.</t>
  </si>
  <si>
    <t>Здравеопазване в т.ч.</t>
  </si>
  <si>
    <t>Социално осиг., подп.и грижи</t>
  </si>
  <si>
    <t xml:space="preserve"> - материали</t>
  </si>
  <si>
    <t xml:space="preserve"> - постелен инвентар и облекло</t>
  </si>
  <si>
    <t xml:space="preserve"> - застраховки</t>
  </si>
  <si>
    <t>Издръжка на Местната ком.</t>
  </si>
  <si>
    <t xml:space="preserve"> 02-02</t>
  </si>
  <si>
    <t xml:space="preserve"> 10-15</t>
  </si>
  <si>
    <t xml:space="preserve"> 10-20</t>
  </si>
  <si>
    <t xml:space="preserve"> 05-00</t>
  </si>
  <si>
    <t>Осигурит. вноски</t>
  </si>
  <si>
    <t>държавни дейности</t>
  </si>
  <si>
    <t>пенс.</t>
  </si>
  <si>
    <t>Д. 285</t>
  </si>
  <si>
    <t>Придобиване на ДМА</t>
  </si>
  <si>
    <t>52-00</t>
  </si>
  <si>
    <t>Основен ремонт</t>
  </si>
  <si>
    <t>Здравни кабинети в д.гр. и училища</t>
  </si>
  <si>
    <t>Субсидирана</t>
  </si>
  <si>
    <t>Общо</t>
  </si>
  <si>
    <t>субсидия</t>
  </si>
  <si>
    <t>Читалище</t>
  </si>
  <si>
    <t>по</t>
  </si>
  <si>
    <t>ред</t>
  </si>
  <si>
    <t>Ново Градище</t>
  </si>
  <si>
    <t>Нова Върбовка</t>
  </si>
  <si>
    <t>Царски извор</t>
  </si>
  <si>
    <t>в лв.</t>
  </si>
  <si>
    <t>Център за обществена подкрепа</t>
  </si>
  <si>
    <t>Разшифровка  на дейност  239 - Други дейности по вътрешната сигурност</t>
  </si>
  <si>
    <t>с. Кесарево</t>
  </si>
  <si>
    <t>Център за социална рехаб.и интеграция</t>
  </si>
  <si>
    <t>Трети март - национален празник на РБ</t>
  </si>
  <si>
    <t>Новогодишна наздравица</t>
  </si>
  <si>
    <t>Изготвил:</t>
  </si>
  <si>
    <t>Издръжка в т.ч.</t>
  </si>
  <si>
    <t>Материали</t>
  </si>
  <si>
    <t>Вода,горива,енергия</t>
  </si>
  <si>
    <t>Текущ ремонт</t>
  </si>
  <si>
    <t>Ден на родилната помощ /бабинден/</t>
  </si>
  <si>
    <t>Трифон Зарезан</t>
  </si>
  <si>
    <t>Осми март - Международен ден на жената</t>
  </si>
  <si>
    <t>Първи юни - международен ден на детето</t>
  </si>
  <si>
    <t>Ден на българската община</t>
  </si>
  <si>
    <t>Фестивал "Житената питка"</t>
  </si>
  <si>
    <t>Кр. Христова - гл. спец. Общински бюджет</t>
  </si>
  <si>
    <t>помощ</t>
  </si>
  <si>
    <t>Месечна</t>
  </si>
  <si>
    <t>МКБППМН</t>
  </si>
  <si>
    <t>Офиси за военен отчет и дейности по плана за защита при бедствия</t>
  </si>
  <si>
    <t>№ по</t>
  </si>
  <si>
    <t>Дейност Други дейности по вътрешната сигурност</t>
  </si>
  <si>
    <t>Дейност Отбранително-мобилизационна подготовка, поддържане на запаси и мощности</t>
  </si>
  <si>
    <t>Детски педагогически стаи и районни полицейски инспектори</t>
  </si>
  <si>
    <t>Гр. договори</t>
  </si>
  <si>
    <t>Всичко субсидии:</t>
  </si>
  <si>
    <t>Доброволни формирования</t>
  </si>
  <si>
    <t>6 бр.</t>
  </si>
  <si>
    <t xml:space="preserve"> - разходи за СБКО</t>
  </si>
  <si>
    <t>Прех. Остатък на местната комисия</t>
  </si>
  <si>
    <t>Мирово</t>
  </si>
  <si>
    <t>ХК "ЛЕВСКИ-</t>
  </si>
  <si>
    <t>1920"</t>
  </si>
  <si>
    <t>Запл. и възнагр на перс.по тр. пр.</t>
  </si>
  <si>
    <t>Спорт за всички</t>
  </si>
  <si>
    <t xml:space="preserve">"Купата </t>
  </si>
  <si>
    <t>на кмета"</t>
  </si>
  <si>
    <t>Сума</t>
  </si>
  <si>
    <t>Стра жица</t>
  </si>
  <si>
    <t>Кеса рево</t>
  </si>
  <si>
    <t>Бряго вица</t>
  </si>
  <si>
    <t>Г.Сено вец</t>
  </si>
  <si>
    <t>Собствени приходи на общ. училища</t>
  </si>
  <si>
    <t>Общ бюджет на държавните дейности</t>
  </si>
  <si>
    <t>Горски Сеновец</t>
  </si>
  <si>
    <t>Годишнини на читалища и населени места</t>
  </si>
  <si>
    <t>Общински мероприятия</t>
  </si>
  <si>
    <t>Средства за</t>
  </si>
  <si>
    <t>масов спорт</t>
  </si>
  <si>
    <t>Състезание</t>
  </si>
  <si>
    <t xml:space="preserve"> Шах</t>
  </si>
  <si>
    <t>Бридж</t>
  </si>
  <si>
    <t>Зад. осигурит.вноски от работод.</t>
  </si>
  <si>
    <t xml:space="preserve"> -вода, горива, енергия</t>
  </si>
  <si>
    <t xml:space="preserve"> -разходи за външни услуги</t>
  </si>
  <si>
    <t xml:space="preserve"> -осигурит. внски от работод. за ДОО</t>
  </si>
  <si>
    <t xml:space="preserve"> -зравно-осигурит. вноски от работод.</t>
  </si>
  <si>
    <t xml:space="preserve"> -вноски за ДЗО от работодател</t>
  </si>
  <si>
    <t>Др.възнагр.за перс.извънтр.прав.</t>
  </si>
  <si>
    <t>Приложение № 7</t>
  </si>
  <si>
    <t xml:space="preserve">                                                                                                 К М Е Т:</t>
  </si>
  <si>
    <t>СК по</t>
  </si>
  <si>
    <t>свободна</t>
  </si>
  <si>
    <t>борба</t>
  </si>
  <si>
    <t>Програма  Еразъм</t>
  </si>
  <si>
    <t>§ 42-02</t>
  </si>
  <si>
    <t xml:space="preserve">Ликвидиране посл. от стихийни бедствия </t>
  </si>
  <si>
    <t>Р-ди за външни услуги</t>
  </si>
  <si>
    <t>Денонощни оперативни дежурни и изпълнители по поддръжка и по охрана на пунктове за управление</t>
  </si>
  <si>
    <t>Парични награди</t>
  </si>
  <si>
    <t>Баба Марта</t>
  </si>
  <si>
    <t>Йордановден /Богоявление/ парични награди</t>
  </si>
  <si>
    <t>Ден на самодееца</t>
  </si>
  <si>
    <t>Заря</t>
  </si>
  <si>
    <t xml:space="preserve">Каралйчеви дни на културата </t>
  </si>
  <si>
    <t>Рокфест "Рокстраж"</t>
  </si>
  <si>
    <t xml:space="preserve">Първи октомври - Ден на възрастните хора </t>
  </si>
  <si>
    <t>Фестивал "Фолкстраж"</t>
  </si>
  <si>
    <t>Никулден</t>
  </si>
  <si>
    <t>Запалване на коледните светлини</t>
  </si>
  <si>
    <t>Коледна благотворителна вечер</t>
  </si>
  <si>
    <t>Коледна украса</t>
  </si>
  <si>
    <t>Защитено жилище за лица с физ.увреждания</t>
  </si>
  <si>
    <t>Защитено жилище за лица с умств.изостаналост</t>
  </si>
  <si>
    <t>за служители в общ. администрация</t>
  </si>
  <si>
    <t>ПВЗ</t>
  </si>
  <si>
    <t>Д. 284</t>
  </si>
  <si>
    <t>клуб - мъже</t>
  </si>
  <si>
    <t>10 11</t>
  </si>
  <si>
    <t xml:space="preserve"> -храна</t>
  </si>
  <si>
    <t>Турнир</t>
  </si>
  <si>
    <t xml:space="preserve">        /Румен Павлов/</t>
  </si>
  <si>
    <t xml:space="preserve">         /Румен Павлов/</t>
  </si>
  <si>
    <t xml:space="preserve">                                                                                                          /Румен Павлов/</t>
  </si>
  <si>
    <t xml:space="preserve"> Д Г</t>
  </si>
  <si>
    <t xml:space="preserve"> - разходи за външни услуги</t>
  </si>
  <si>
    <t>Възн.на чл.на МК по Наредба № 3</t>
  </si>
  <si>
    <t>Общ. възпит. по Наредба № 2</t>
  </si>
  <si>
    <t>10-51</t>
  </si>
  <si>
    <t>Дневен център за деца и/или пълнолетни лица с увреждания</t>
  </si>
  <si>
    <t>Център за подкрепа за личностно развитие</t>
  </si>
  <si>
    <t>Дейности на делегирана държавна дейност</t>
  </si>
  <si>
    <t>Други дейности по образованието- община</t>
  </si>
  <si>
    <t>Център за настаняване от сем.тип за деца</t>
  </si>
  <si>
    <t>Други служби и дейности по соц. осигуряване</t>
  </si>
  <si>
    <t>Ресурсно подпомагане детски градини</t>
  </si>
  <si>
    <t>2019 г.</t>
  </si>
  <si>
    <t>Приложение № 8</t>
  </si>
  <si>
    <t xml:space="preserve">                                                                                                   Приложение № 9</t>
  </si>
  <si>
    <r>
      <t xml:space="preserve">                                                                                                       </t>
    </r>
    <r>
      <rPr>
        <sz val="10"/>
        <rFont val="Arial"/>
        <family val="2"/>
      </rPr>
      <t xml:space="preserve"> Приложение № 10</t>
    </r>
  </si>
  <si>
    <t>Отчет</t>
  </si>
  <si>
    <t>за разпределение на субсидиите за читалищата за 2020 год.</t>
  </si>
  <si>
    <t>С П Р А В К А за разпределените субсидии на читалищата по месеци за 2020 г.</t>
  </si>
  <si>
    <t>на средствата за клубовете на пенсионера през 2020 година</t>
  </si>
  <si>
    <t>Ново Гради    ще</t>
  </si>
  <si>
    <t>за разпределение на средствата по стандарт по функция "Отбрана и сигурност" 2020 год.</t>
  </si>
  <si>
    <t>Д.239 Други дейности по вътрешната сигурност</t>
  </si>
  <si>
    <t>Районни полицейски инспектори</t>
  </si>
  <si>
    <t>Детска педагогическа стая</t>
  </si>
  <si>
    <t>Д. 282 ОМП</t>
  </si>
  <si>
    <t>Денонощни оперативни дежурни и изпълнители по поддръжка и по охрана на пунктовете за управление</t>
  </si>
  <si>
    <t>-командировки в страната</t>
  </si>
  <si>
    <t>Общо за дейност</t>
  </si>
  <si>
    <t>Всичко за функц.</t>
  </si>
  <si>
    <t>през  2020 година</t>
  </si>
  <si>
    <t>Изпращане на абитуриентите - випуск 2020</t>
  </si>
  <si>
    <t xml:space="preserve">   </t>
  </si>
  <si>
    <t>Подаръци за децата от детските градини</t>
  </si>
  <si>
    <t>клуб - деца</t>
  </si>
  <si>
    <t>Зимен</t>
  </si>
  <si>
    <t>турнир</t>
  </si>
  <si>
    <t>футболен</t>
  </si>
  <si>
    <t xml:space="preserve">за кметове </t>
  </si>
  <si>
    <t>Социални услуги в домашна среда /личен асистент/</t>
  </si>
  <si>
    <t>Асистенти за лична помощ</t>
  </si>
  <si>
    <t>Ликвидиране послед. от стихийни  бедствия</t>
  </si>
  <si>
    <t>за средствата по дейности по стандарт + преходния остатък за бюджет 2020 г.</t>
  </si>
  <si>
    <t>на средствата за спортни клубове и общински мероприятия за  2020 година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</si>
</sst>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  <numFmt numFmtId="185" formatCode="0.0000000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  <numFmt numFmtId="192" formatCode="[$¥€-2]\ #,##0.00_);[Red]\([$¥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21" xfId="0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13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" fontId="1" fillId="0" borderId="13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5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" fontId="1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9" fontId="1" fillId="0" borderId="23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14" xfId="0" applyFont="1" applyBorder="1" applyAlignment="1">
      <alignment horizontal="center"/>
    </xf>
    <xf numFmtId="1" fontId="0" fillId="0" borderId="35" xfId="0" applyNumberForma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" fontId="0" fillId="0" borderId="13" xfId="0" applyNumberFormat="1" applyBorder="1" applyAlignment="1">
      <alignment/>
    </xf>
    <xf numFmtId="0" fontId="0" fillId="0" borderId="13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right"/>
    </xf>
    <xf numFmtId="9" fontId="1" fillId="0" borderId="12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9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2" fillId="0" borderId="28" xfId="0" applyFont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40" xfId="0" applyNumberForma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0" xfId="0" applyFont="1" applyFill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39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2" fontId="0" fillId="0" borderId="28" xfId="0" applyNumberFormat="1" applyBorder="1" applyAlignment="1">
      <alignment/>
    </xf>
    <xf numFmtId="0" fontId="8" fillId="0" borderId="31" xfId="0" applyFont="1" applyFill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36" xfId="0" applyFont="1" applyBorder="1" applyAlignment="1">
      <alignment wrapText="1"/>
    </xf>
    <xf numFmtId="0" fontId="50" fillId="0" borderId="0" xfId="0" applyFont="1" applyAlignment="1">
      <alignment/>
    </xf>
    <xf numFmtId="0" fontId="2" fillId="0" borderId="16" xfId="0" applyFont="1" applyBorder="1" applyAlignment="1">
      <alignment wrapText="1"/>
    </xf>
    <xf numFmtId="0" fontId="49" fillId="0" borderId="0" xfId="0" applyFont="1" applyAlignment="1">
      <alignment horizontal="left"/>
    </xf>
    <xf numFmtId="0" fontId="0" fillId="0" borderId="18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3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38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41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0" fontId="1" fillId="0" borderId="36" xfId="0" applyFont="1" applyBorder="1" applyAlignment="1">
      <alignment wrapText="1"/>
    </xf>
    <xf numFmtId="0" fontId="0" fillId="0" borderId="42" xfId="0" applyFont="1" applyFill="1" applyBorder="1" applyAlignment="1">
      <alignment/>
    </xf>
    <xf numFmtId="0" fontId="0" fillId="0" borderId="42" xfId="0" applyBorder="1" applyAlignment="1">
      <alignment/>
    </xf>
    <xf numFmtId="9" fontId="1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49" fillId="0" borderId="13" xfId="0" applyFont="1" applyBorder="1" applyAlignment="1">
      <alignment/>
    </xf>
    <xf numFmtId="1" fontId="49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5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 horizontal="right"/>
    </xf>
    <xf numFmtId="0" fontId="0" fillId="0" borderId="29" xfId="0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0" xfId="0" applyFont="1" applyBorder="1" applyAlignment="1">
      <alignment horizontal="center"/>
    </xf>
    <xf numFmtId="0" fontId="52" fillId="0" borderId="0" xfId="0" applyFont="1" applyAlignment="1">
      <alignment/>
    </xf>
    <xf numFmtId="0" fontId="8" fillId="0" borderId="16" xfId="0" applyFont="1" applyBorder="1" applyAlignment="1">
      <alignment wrapText="1"/>
    </xf>
    <xf numFmtId="0" fontId="50" fillId="0" borderId="13" xfId="0" applyFont="1" applyBorder="1" applyAlignment="1">
      <alignment horizontal="left"/>
    </xf>
    <xf numFmtId="1" fontId="50" fillId="0" borderId="1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right"/>
    </xf>
    <xf numFmtId="0" fontId="1" fillId="0" borderId="1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/>
    </xf>
    <xf numFmtId="0" fontId="53" fillId="0" borderId="17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39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40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28" xfId="0" applyFont="1" applyBorder="1" applyAlignment="1">
      <alignment/>
    </xf>
    <xf numFmtId="0" fontId="53" fillId="0" borderId="28" xfId="0" applyFont="1" applyBorder="1" applyAlignment="1">
      <alignment horizontal="right"/>
    </xf>
    <xf numFmtId="0" fontId="54" fillId="0" borderId="13" xfId="0" applyFont="1" applyBorder="1" applyAlignment="1">
      <alignment horizontal="right"/>
    </xf>
    <xf numFmtId="0" fontId="53" fillId="32" borderId="17" xfId="0" applyFont="1" applyFill="1" applyBorder="1" applyAlignment="1">
      <alignment/>
    </xf>
    <xf numFmtId="0" fontId="53" fillId="0" borderId="13" xfId="0" applyFont="1" applyBorder="1" applyAlignment="1">
      <alignment horizontal="right"/>
    </xf>
    <xf numFmtId="0" fontId="53" fillId="0" borderId="28" xfId="0" applyFont="1" applyBorder="1" applyAlignment="1">
      <alignment horizontal="right" vertical="center"/>
    </xf>
    <xf numFmtId="0" fontId="53" fillId="0" borderId="28" xfId="0" applyFont="1" applyBorder="1" applyAlignment="1">
      <alignment horizontal="right" vertical="center" wrapText="1"/>
    </xf>
    <xf numFmtId="0" fontId="53" fillId="32" borderId="31" xfId="0" applyFont="1" applyFill="1" applyBorder="1" applyAlignment="1">
      <alignment horizontal="right" vertical="center"/>
    </xf>
    <xf numFmtId="0" fontId="54" fillId="0" borderId="13" xfId="0" applyFont="1" applyBorder="1" applyAlignment="1">
      <alignment horizontal="left"/>
    </xf>
    <xf numFmtId="1" fontId="54" fillId="0" borderId="13" xfId="0" applyNumberFormat="1" applyFont="1" applyBorder="1" applyAlignment="1">
      <alignment horizontal="left"/>
    </xf>
    <xf numFmtId="1" fontId="53" fillId="0" borderId="13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1.421875" style="0" customWidth="1"/>
    <col min="2" max="2" width="4.421875" style="0" customWidth="1"/>
    <col min="3" max="3" width="6.8515625" style="0" customWidth="1"/>
    <col min="4" max="4" width="6.421875" style="0" customWidth="1"/>
    <col min="5" max="5" width="6.57421875" style="0" customWidth="1"/>
    <col min="6" max="6" width="6.7109375" style="0" customWidth="1"/>
    <col min="7" max="7" width="7.8515625" style="0" customWidth="1"/>
    <col min="8" max="8" width="6.421875" style="0" customWidth="1"/>
    <col min="9" max="10" width="6.8515625" style="0" customWidth="1"/>
    <col min="11" max="11" width="8.7109375" style="0" customWidth="1"/>
    <col min="12" max="12" width="7.00390625" style="0" customWidth="1"/>
    <col min="13" max="13" width="7.57421875" style="0" customWidth="1"/>
    <col min="14" max="14" width="6.8515625" style="0" customWidth="1"/>
    <col min="15" max="15" width="6.28125" style="0" customWidth="1"/>
    <col min="16" max="16" width="7.57421875" style="0" customWidth="1"/>
    <col min="17" max="18" width="7.140625" style="0" customWidth="1"/>
    <col min="19" max="19" width="6.140625" style="0" customWidth="1"/>
  </cols>
  <sheetData>
    <row r="1" spans="1:19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12.75">
      <c r="A2" s="115"/>
      <c r="B2" s="115"/>
      <c r="C2" s="115"/>
      <c r="D2" s="115"/>
      <c r="E2" s="115"/>
      <c r="F2" s="115"/>
      <c r="G2" s="217"/>
      <c r="H2" s="115"/>
      <c r="I2" s="115"/>
      <c r="J2" s="115"/>
      <c r="K2" s="115"/>
      <c r="L2" s="115"/>
      <c r="M2" s="115"/>
      <c r="N2" s="115"/>
      <c r="O2" s="95" t="s">
        <v>229</v>
      </c>
      <c r="P2" s="95"/>
      <c r="Q2" s="95"/>
      <c r="R2" s="95"/>
      <c r="S2" s="115"/>
    </row>
    <row r="3" spans="1:19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ht="12.75">
      <c r="A5" s="255" t="s">
        <v>68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19" ht="12.75">
      <c r="A6" s="255" t="s">
        <v>235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pans="1:19" ht="12.7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</row>
    <row r="8" spans="1:19" ht="12.75">
      <c r="A8" s="115"/>
      <c r="B8" s="115"/>
      <c r="C8" s="115"/>
      <c r="D8" s="115"/>
      <c r="E8" s="115"/>
      <c r="F8" s="115"/>
      <c r="G8" s="115"/>
      <c r="H8" s="203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1:19" ht="13.5" thickBo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ht="13.5" thickTop="1">
      <c r="A10" s="116" t="s">
        <v>76</v>
      </c>
      <c r="B10" s="117" t="s">
        <v>77</v>
      </c>
      <c r="C10" s="117" t="s">
        <v>78</v>
      </c>
      <c r="D10" s="117" t="s">
        <v>78</v>
      </c>
      <c r="E10" s="117" t="s">
        <v>78</v>
      </c>
      <c r="F10" s="117" t="s">
        <v>78</v>
      </c>
      <c r="G10" s="117" t="s">
        <v>78</v>
      </c>
      <c r="H10" s="117" t="s">
        <v>78</v>
      </c>
      <c r="I10" s="117" t="s">
        <v>78</v>
      </c>
      <c r="J10" s="117" t="s">
        <v>78</v>
      </c>
      <c r="K10" s="117" t="s">
        <v>78</v>
      </c>
      <c r="L10" s="117" t="s">
        <v>78</v>
      </c>
      <c r="M10" s="117" t="s">
        <v>78</v>
      </c>
      <c r="N10" s="117" t="s">
        <v>78</v>
      </c>
      <c r="O10" s="117" t="s">
        <v>78</v>
      </c>
      <c r="P10" s="117" t="s">
        <v>78</v>
      </c>
      <c r="Q10" s="117" t="s">
        <v>78</v>
      </c>
      <c r="R10" s="117" t="s">
        <v>78</v>
      </c>
      <c r="S10" s="113" t="s">
        <v>29</v>
      </c>
    </row>
    <row r="11" spans="1:19" ht="12.75">
      <c r="A11" s="114"/>
      <c r="B11" s="118"/>
      <c r="C11" s="119" t="s">
        <v>104</v>
      </c>
      <c r="D11" s="119" t="s">
        <v>104</v>
      </c>
      <c r="E11" s="119" t="s">
        <v>104</v>
      </c>
      <c r="F11" s="119" t="s">
        <v>104</v>
      </c>
      <c r="G11" s="119" t="s">
        <v>104</v>
      </c>
      <c r="H11" s="119" t="s">
        <v>104</v>
      </c>
      <c r="I11" s="119" t="s">
        <v>104</v>
      </c>
      <c r="J11" s="119" t="s">
        <v>104</v>
      </c>
      <c r="K11" s="119" t="s">
        <v>104</v>
      </c>
      <c r="L11" s="119" t="s">
        <v>104</v>
      </c>
      <c r="M11" s="119" t="s">
        <v>104</v>
      </c>
      <c r="N11" s="119" t="s">
        <v>104</v>
      </c>
      <c r="O11" s="119" t="s">
        <v>104</v>
      </c>
      <c r="P11" s="119" t="s">
        <v>104</v>
      </c>
      <c r="Q11" s="119" t="s">
        <v>104</v>
      </c>
      <c r="R11" s="119" t="s">
        <v>104</v>
      </c>
      <c r="S11" s="120"/>
    </row>
    <row r="12" spans="1:19" ht="33.75" customHeight="1">
      <c r="A12" s="121"/>
      <c r="B12" s="122"/>
      <c r="C12" s="141" t="s">
        <v>160</v>
      </c>
      <c r="D12" s="141" t="s">
        <v>161</v>
      </c>
      <c r="E12" s="123" t="s">
        <v>64</v>
      </c>
      <c r="F12" s="123" t="s">
        <v>66</v>
      </c>
      <c r="G12" s="123" t="s">
        <v>88</v>
      </c>
      <c r="H12" s="141" t="s">
        <v>162</v>
      </c>
      <c r="I12" s="123" t="s">
        <v>67</v>
      </c>
      <c r="J12" s="141" t="s">
        <v>163</v>
      </c>
      <c r="K12" s="141" t="s">
        <v>117</v>
      </c>
      <c r="L12" s="141" t="s">
        <v>236</v>
      </c>
      <c r="M12" s="123" t="s">
        <v>152</v>
      </c>
      <c r="N12" s="141" t="s">
        <v>56</v>
      </c>
      <c r="O12" s="141" t="s">
        <v>59</v>
      </c>
      <c r="P12" s="123" t="s">
        <v>55</v>
      </c>
      <c r="Q12" s="141" t="s">
        <v>60</v>
      </c>
      <c r="R12" s="141" t="s">
        <v>57</v>
      </c>
      <c r="S12" s="124"/>
    </row>
    <row r="13" spans="1:19" ht="12.75">
      <c r="A13" s="125" t="s">
        <v>146</v>
      </c>
      <c r="B13" s="126" t="s">
        <v>71</v>
      </c>
      <c r="C13" s="126">
        <v>500</v>
      </c>
      <c r="D13" s="126">
        <v>500</v>
      </c>
      <c r="E13" s="126">
        <v>500</v>
      </c>
      <c r="F13" s="126">
        <v>500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8">
        <f>SUM(C13:P13)</f>
        <v>2000</v>
      </c>
    </row>
    <row r="14" spans="1:19" ht="22.5">
      <c r="A14" s="218" t="s">
        <v>127</v>
      </c>
      <c r="B14" s="126" t="s">
        <v>72</v>
      </c>
      <c r="C14" s="126">
        <f>SUM(C15:C18)</f>
        <v>3200</v>
      </c>
      <c r="D14" s="126">
        <f>D15+D16+D17+D18</f>
        <v>2800</v>
      </c>
      <c r="E14" s="126">
        <f aca="true" t="shared" si="0" ref="E14:L14">SUM(E15:E18)</f>
        <v>1900</v>
      </c>
      <c r="F14" s="126">
        <f t="shared" si="0"/>
        <v>2400</v>
      </c>
      <c r="G14" s="126">
        <f t="shared" si="0"/>
        <v>1200</v>
      </c>
      <c r="H14" s="126">
        <f t="shared" si="0"/>
        <v>1700</v>
      </c>
      <c r="I14" s="126">
        <f t="shared" si="0"/>
        <v>1400</v>
      </c>
      <c r="J14" s="126">
        <f t="shared" si="0"/>
        <v>800</v>
      </c>
      <c r="K14" s="126">
        <f t="shared" si="0"/>
        <v>1200</v>
      </c>
      <c r="L14" s="126">
        <f t="shared" si="0"/>
        <v>800</v>
      </c>
      <c r="M14" s="126">
        <f aca="true" t="shared" si="1" ref="M14:R14">SUM(M15:M18)</f>
        <v>800</v>
      </c>
      <c r="N14" s="126">
        <f t="shared" si="1"/>
        <v>600</v>
      </c>
      <c r="O14" s="126">
        <f t="shared" si="1"/>
        <v>800</v>
      </c>
      <c r="P14" s="126">
        <f t="shared" si="1"/>
        <v>800</v>
      </c>
      <c r="Q14" s="126">
        <f t="shared" si="1"/>
        <v>1100</v>
      </c>
      <c r="R14" s="126">
        <f t="shared" si="1"/>
        <v>900</v>
      </c>
      <c r="S14" s="128">
        <f>SUM(C14:R14)</f>
        <v>22400</v>
      </c>
    </row>
    <row r="15" spans="1:19" ht="12.75">
      <c r="A15" s="129" t="s">
        <v>128</v>
      </c>
      <c r="B15" s="130" t="s">
        <v>73</v>
      </c>
      <c r="C15" s="130">
        <v>1500</v>
      </c>
      <c r="D15" s="130">
        <v>1000</v>
      </c>
      <c r="E15" s="130">
        <v>1000</v>
      </c>
      <c r="F15" s="130">
        <v>1000</v>
      </c>
      <c r="G15" s="131">
        <v>400</v>
      </c>
      <c r="H15" s="131">
        <v>400</v>
      </c>
      <c r="I15" s="131">
        <v>500</v>
      </c>
      <c r="J15" s="131">
        <v>200</v>
      </c>
      <c r="K15" s="131">
        <v>200</v>
      </c>
      <c r="L15" s="131">
        <v>200</v>
      </c>
      <c r="M15" s="131">
        <v>200</v>
      </c>
      <c r="N15" s="131">
        <v>200</v>
      </c>
      <c r="O15" s="131">
        <v>200</v>
      </c>
      <c r="P15" s="131">
        <v>200</v>
      </c>
      <c r="Q15" s="131">
        <v>200</v>
      </c>
      <c r="R15" s="131">
        <v>200</v>
      </c>
      <c r="S15" s="168">
        <f>SUM(C15:R15)</f>
        <v>7600</v>
      </c>
    </row>
    <row r="16" spans="1:19" ht="22.5">
      <c r="A16" s="182" t="s">
        <v>129</v>
      </c>
      <c r="B16" s="130" t="s">
        <v>74</v>
      </c>
      <c r="C16" s="130">
        <v>400</v>
      </c>
      <c r="D16" s="130">
        <v>600</v>
      </c>
      <c r="E16" s="130">
        <v>400</v>
      </c>
      <c r="F16" s="130">
        <v>500</v>
      </c>
      <c r="G16" s="131">
        <v>400</v>
      </c>
      <c r="H16" s="131">
        <v>500</v>
      </c>
      <c r="I16" s="131">
        <v>500</v>
      </c>
      <c r="J16" s="131">
        <v>200</v>
      </c>
      <c r="K16" s="131">
        <v>400</v>
      </c>
      <c r="L16" s="131">
        <v>200</v>
      </c>
      <c r="M16" s="131">
        <v>200</v>
      </c>
      <c r="N16" s="131">
        <v>200</v>
      </c>
      <c r="O16" s="131">
        <v>200</v>
      </c>
      <c r="P16" s="131">
        <v>200</v>
      </c>
      <c r="Q16" s="131">
        <v>400</v>
      </c>
      <c r="R16" s="131">
        <v>100</v>
      </c>
      <c r="S16" s="168">
        <f>SUM(C16:R16)</f>
        <v>5400</v>
      </c>
    </row>
    <row r="17" spans="1:19" ht="33.75">
      <c r="A17" s="182" t="s">
        <v>189</v>
      </c>
      <c r="B17" s="130" t="s">
        <v>75</v>
      </c>
      <c r="C17" s="130">
        <v>1000</v>
      </c>
      <c r="D17" s="130">
        <v>800</v>
      </c>
      <c r="E17" s="130">
        <v>300</v>
      </c>
      <c r="F17" s="130">
        <v>600</v>
      </c>
      <c r="G17" s="131">
        <v>300</v>
      </c>
      <c r="H17" s="131">
        <v>600</v>
      </c>
      <c r="I17" s="131">
        <v>300</v>
      </c>
      <c r="J17" s="131">
        <v>300</v>
      </c>
      <c r="K17" s="131">
        <v>500</v>
      </c>
      <c r="L17" s="131">
        <v>300</v>
      </c>
      <c r="M17" s="131">
        <v>300</v>
      </c>
      <c r="N17" s="131">
        <f>300-200</f>
        <v>100</v>
      </c>
      <c r="O17" s="131">
        <v>300</v>
      </c>
      <c r="P17" s="131">
        <v>300</v>
      </c>
      <c r="Q17" s="131">
        <v>400</v>
      </c>
      <c r="R17" s="131">
        <v>500</v>
      </c>
      <c r="S17" s="168">
        <f>SUM(C17:R17)</f>
        <v>6900</v>
      </c>
    </row>
    <row r="18" spans="1:19" ht="12.75">
      <c r="A18" s="132" t="s">
        <v>130</v>
      </c>
      <c r="B18" s="130" t="s">
        <v>87</v>
      </c>
      <c r="C18" s="133">
        <v>300</v>
      </c>
      <c r="D18" s="133">
        <v>400</v>
      </c>
      <c r="E18" s="133">
        <v>200</v>
      </c>
      <c r="F18" s="133">
        <v>300</v>
      </c>
      <c r="G18" s="134">
        <v>100</v>
      </c>
      <c r="H18" s="134">
        <v>200</v>
      </c>
      <c r="I18" s="134">
        <v>100</v>
      </c>
      <c r="J18" s="134">
        <v>100</v>
      </c>
      <c r="K18" s="134">
        <v>100</v>
      </c>
      <c r="L18" s="134">
        <v>100</v>
      </c>
      <c r="M18" s="134">
        <v>100</v>
      </c>
      <c r="N18" s="134">
        <v>100</v>
      </c>
      <c r="O18" s="134">
        <v>100</v>
      </c>
      <c r="P18" s="134">
        <v>100</v>
      </c>
      <c r="Q18" s="134">
        <v>100</v>
      </c>
      <c r="R18" s="134">
        <v>100</v>
      </c>
      <c r="S18" s="168">
        <f>SUM(C18:R18)</f>
        <v>2500</v>
      </c>
    </row>
    <row r="19" spans="1:19" ht="13.5" thickBot="1">
      <c r="A19" s="135" t="s">
        <v>30</v>
      </c>
      <c r="B19" s="136"/>
      <c r="C19" s="137">
        <f>C13+C14</f>
        <v>3700</v>
      </c>
      <c r="D19" s="137">
        <f aca="true" t="shared" si="2" ref="D19:S19">D13+D14</f>
        <v>3300</v>
      </c>
      <c r="E19" s="137">
        <f t="shared" si="2"/>
        <v>2400</v>
      </c>
      <c r="F19" s="137">
        <f t="shared" si="2"/>
        <v>2900</v>
      </c>
      <c r="G19" s="137">
        <f t="shared" si="2"/>
        <v>1200</v>
      </c>
      <c r="H19" s="137">
        <f t="shared" si="2"/>
        <v>1700</v>
      </c>
      <c r="I19" s="137">
        <f t="shared" si="2"/>
        <v>1400</v>
      </c>
      <c r="J19" s="137">
        <f t="shared" si="2"/>
        <v>800</v>
      </c>
      <c r="K19" s="137">
        <f t="shared" si="2"/>
        <v>1200</v>
      </c>
      <c r="L19" s="137">
        <f t="shared" si="2"/>
        <v>800</v>
      </c>
      <c r="M19" s="137">
        <f t="shared" si="2"/>
        <v>800</v>
      </c>
      <c r="N19" s="137">
        <f t="shared" si="2"/>
        <v>600</v>
      </c>
      <c r="O19" s="137">
        <f t="shared" si="2"/>
        <v>800</v>
      </c>
      <c r="P19" s="137">
        <f t="shared" si="2"/>
        <v>800</v>
      </c>
      <c r="Q19" s="137">
        <f t="shared" si="2"/>
        <v>1100</v>
      </c>
      <c r="R19" s="137">
        <f>R13+R14</f>
        <v>900</v>
      </c>
      <c r="S19" s="177">
        <f t="shared" si="2"/>
        <v>24400</v>
      </c>
    </row>
    <row r="20" spans="1:19" ht="13.5" thickTop="1">
      <c r="A20" s="138"/>
      <c r="B20" s="139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38"/>
    </row>
    <row r="21" spans="1:19" ht="12.75">
      <c r="A21" s="138"/>
      <c r="B21" s="139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</row>
    <row r="23" spans="1:19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</row>
    <row r="24" spans="1:19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</row>
    <row r="25" spans="1:19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</row>
    <row r="26" spans="1:19" ht="12.7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</row>
    <row r="27" spans="1:19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</row>
    <row r="28" spans="1:19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51"/>
      <c r="L28" s="151"/>
      <c r="M28" s="151"/>
      <c r="N28" s="173" t="s">
        <v>27</v>
      </c>
      <c r="O28" s="173"/>
      <c r="P28" s="173"/>
      <c r="Q28" s="173"/>
      <c r="R28" s="173"/>
      <c r="S28" s="115"/>
    </row>
    <row r="29" spans="1:19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51"/>
      <c r="L29" s="151"/>
      <c r="M29" s="151"/>
      <c r="N29" s="173"/>
      <c r="O29" s="173"/>
      <c r="P29" s="173"/>
      <c r="Q29" s="173"/>
      <c r="R29" s="173"/>
      <c r="S29" s="115"/>
    </row>
    <row r="30" spans="1:19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51"/>
      <c r="L30" s="151"/>
      <c r="M30" s="151"/>
      <c r="N30" s="173" t="s">
        <v>213</v>
      </c>
      <c r="O30" s="173"/>
      <c r="P30" s="173"/>
      <c r="Q30" s="173"/>
      <c r="R30" s="173"/>
      <c r="S30" s="115"/>
    </row>
    <row r="31" spans="11:13" ht="12.75">
      <c r="K31" s="49"/>
      <c r="L31" s="49"/>
      <c r="M31" s="49"/>
    </row>
  </sheetData>
  <sheetProtection/>
  <mergeCells count="2">
    <mergeCell ref="A5:S5"/>
    <mergeCell ref="A6:S6"/>
  </mergeCells>
  <printOptions/>
  <pageMargins left="0.5905511811023623" right="0.7480314960629921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4">
      <selection activeCell="G9" sqref="G9"/>
    </sheetView>
  </sheetViews>
  <sheetFormatPr defaultColWidth="9.140625" defaultRowHeight="12.75"/>
  <cols>
    <col min="1" max="1" width="5.28125" style="0" customWidth="1"/>
    <col min="2" max="2" width="43.140625" style="0" customWidth="1"/>
    <col min="3" max="3" width="11.140625" style="0" customWidth="1"/>
    <col min="4" max="4" width="8.8515625" style="0" customWidth="1"/>
    <col min="5" max="5" width="10.140625" style="0" customWidth="1"/>
    <col min="6" max="6" width="9.7109375" style="0" customWidth="1"/>
    <col min="7" max="7" width="11.00390625" style="0" customWidth="1"/>
  </cols>
  <sheetData>
    <row r="1" spans="2:12" ht="12.75">
      <c r="B1" s="256" t="s">
        <v>38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2:12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2.75">
      <c r="B3" s="256" t="s">
        <v>258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3.5" thickBot="1">
      <c r="B4" s="257" t="s">
        <v>103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2" ht="13.5" thickTop="1">
      <c r="A5" s="2" t="s">
        <v>142</v>
      </c>
      <c r="B5" s="74" t="s">
        <v>35</v>
      </c>
      <c r="C5" s="20" t="s">
        <v>90</v>
      </c>
      <c r="D5" s="20" t="s">
        <v>139</v>
      </c>
      <c r="E5" s="20" t="s">
        <v>91</v>
      </c>
      <c r="F5" s="96" t="s">
        <v>29</v>
      </c>
      <c r="G5" s="72"/>
      <c r="H5" s="72"/>
      <c r="I5" s="72"/>
      <c r="J5" s="72"/>
      <c r="K5" s="72"/>
      <c r="L5" s="87"/>
    </row>
    <row r="6" spans="1:12" ht="12.75">
      <c r="A6" s="3" t="s">
        <v>115</v>
      </c>
      <c r="B6" s="102"/>
      <c r="C6" s="100"/>
      <c r="D6" s="100" t="s">
        <v>138</v>
      </c>
      <c r="E6" s="4" t="s">
        <v>228</v>
      </c>
      <c r="F6" s="97"/>
      <c r="G6" s="17"/>
      <c r="H6" s="53"/>
      <c r="I6" s="17"/>
      <c r="J6" s="53"/>
      <c r="K6" s="53"/>
      <c r="L6" s="17"/>
    </row>
    <row r="7" spans="1:12" ht="12.75">
      <c r="A7" s="15"/>
      <c r="B7" s="63"/>
      <c r="C7" s="101"/>
      <c r="D7" s="101" t="s">
        <v>187</v>
      </c>
      <c r="E7" s="23"/>
      <c r="F7" s="31"/>
      <c r="G7" s="17"/>
      <c r="H7" s="53"/>
      <c r="I7" s="17"/>
      <c r="J7" s="53"/>
      <c r="K7" s="53"/>
      <c r="L7" s="17"/>
    </row>
    <row r="8" spans="1:12" ht="12.75">
      <c r="A8" s="104"/>
      <c r="B8" s="33" t="s">
        <v>31</v>
      </c>
      <c r="C8" s="234">
        <f>C9+C10</f>
        <v>817700</v>
      </c>
      <c r="D8" s="234"/>
      <c r="E8" s="234"/>
      <c r="F8" s="235">
        <f aca="true" t="shared" si="0" ref="F8:F16">SUM(C8:E8)</f>
        <v>817700</v>
      </c>
      <c r="G8" s="17"/>
      <c r="H8" s="18"/>
      <c r="I8" s="18"/>
      <c r="J8" s="18"/>
      <c r="K8" s="18"/>
      <c r="L8" s="18"/>
    </row>
    <row r="9" spans="1:12" ht="12.75">
      <c r="A9" s="104"/>
      <c r="B9" s="155" t="s">
        <v>254</v>
      </c>
      <c r="C9" s="236">
        <v>184800</v>
      </c>
      <c r="D9" s="236"/>
      <c r="E9" s="236"/>
      <c r="F9" s="237">
        <v>184800</v>
      </c>
      <c r="G9" s="17"/>
      <c r="H9" s="18"/>
      <c r="I9" s="18"/>
      <c r="J9" s="18"/>
      <c r="K9" s="18"/>
      <c r="L9" s="18"/>
    </row>
    <row r="10" spans="1:12" ht="12.75">
      <c r="A10" s="104"/>
      <c r="B10" s="155" t="s">
        <v>206</v>
      </c>
      <c r="C10" s="236">
        <v>632900</v>
      </c>
      <c r="D10" s="236"/>
      <c r="E10" s="236"/>
      <c r="F10" s="237">
        <v>632900</v>
      </c>
      <c r="G10" s="17"/>
      <c r="H10" s="18"/>
      <c r="I10" s="18"/>
      <c r="J10" s="18"/>
      <c r="K10" s="18"/>
      <c r="L10" s="18"/>
    </row>
    <row r="11" spans="1:12" ht="12.75">
      <c r="A11" s="104"/>
      <c r="B11" s="33" t="s">
        <v>36</v>
      </c>
      <c r="C11" s="234">
        <f>C12+C16+C20</f>
        <v>160234</v>
      </c>
      <c r="D11" s="234"/>
      <c r="E11" s="234">
        <f>E12+E17+E19+E20+E16</f>
        <v>287068</v>
      </c>
      <c r="F11" s="235">
        <f>F12+F16+F19+F20</f>
        <v>447302</v>
      </c>
      <c r="G11" s="17"/>
      <c r="H11" s="18"/>
      <c r="I11" s="18"/>
      <c r="J11" s="18"/>
      <c r="K11" s="18"/>
      <c r="L11" s="18"/>
    </row>
    <row r="12" spans="1:12" ht="25.5">
      <c r="A12" s="8"/>
      <c r="B12" s="105" t="s">
        <v>143</v>
      </c>
      <c r="C12" s="234">
        <f>C13+C15+C14</f>
        <v>58134</v>
      </c>
      <c r="D12" s="236"/>
      <c r="E12" s="234">
        <v>11509</v>
      </c>
      <c r="F12" s="235">
        <f>SUM(C12:E12)</f>
        <v>69643</v>
      </c>
      <c r="G12" s="17"/>
      <c r="H12" s="17"/>
      <c r="I12" s="17"/>
      <c r="J12" s="17"/>
      <c r="K12" s="17"/>
      <c r="L12" s="17"/>
    </row>
    <row r="13" spans="1:12" ht="12.75">
      <c r="A13" s="8"/>
      <c r="B13" s="32" t="s">
        <v>140</v>
      </c>
      <c r="C13" s="236">
        <v>38880</v>
      </c>
      <c r="D13" s="236"/>
      <c r="E13" s="236"/>
      <c r="F13" s="237">
        <f t="shared" si="0"/>
        <v>38880</v>
      </c>
      <c r="G13" s="17"/>
      <c r="H13" s="17"/>
      <c r="I13" s="17"/>
      <c r="J13" s="17"/>
      <c r="K13" s="17"/>
      <c r="L13" s="17"/>
    </row>
    <row r="14" spans="1:12" ht="12.75">
      <c r="A14" s="8"/>
      <c r="B14" s="32" t="s">
        <v>239</v>
      </c>
      <c r="C14" s="236">
        <v>9627</v>
      </c>
      <c r="D14" s="236"/>
      <c r="E14" s="236"/>
      <c r="F14" s="237">
        <f>SUM(C14:E14)</f>
        <v>9627</v>
      </c>
      <c r="G14" s="17"/>
      <c r="H14" s="17"/>
      <c r="I14" s="17"/>
      <c r="J14" s="17"/>
      <c r="K14" s="17"/>
      <c r="L14" s="17"/>
    </row>
    <row r="15" spans="1:12" ht="25.5">
      <c r="A15" s="8"/>
      <c r="B15" s="103" t="s">
        <v>145</v>
      </c>
      <c r="C15" s="238">
        <v>9627</v>
      </c>
      <c r="D15" s="238"/>
      <c r="E15" s="236"/>
      <c r="F15" s="237">
        <f t="shared" si="0"/>
        <v>9627</v>
      </c>
      <c r="G15" s="17"/>
      <c r="H15" s="17"/>
      <c r="I15" s="17"/>
      <c r="J15" s="17"/>
      <c r="K15" s="17"/>
      <c r="L15" s="17"/>
    </row>
    <row r="16" spans="1:12" ht="38.25">
      <c r="A16" s="8"/>
      <c r="B16" s="105" t="s">
        <v>144</v>
      </c>
      <c r="C16" s="239">
        <f>C17+C18</f>
        <v>92500</v>
      </c>
      <c r="D16" s="239"/>
      <c r="E16" s="239">
        <v>1442</v>
      </c>
      <c r="F16" s="235">
        <f t="shared" si="0"/>
        <v>93942</v>
      </c>
      <c r="G16" s="17"/>
      <c r="H16" s="17"/>
      <c r="I16" s="17"/>
      <c r="J16" s="17"/>
      <c r="K16" s="17"/>
      <c r="L16" s="17"/>
    </row>
    <row r="17" spans="1:12" ht="38.25">
      <c r="A17" s="8"/>
      <c r="B17" s="103" t="s">
        <v>190</v>
      </c>
      <c r="C17" s="236">
        <v>89600</v>
      </c>
      <c r="D17" s="236"/>
      <c r="E17" s="236"/>
      <c r="F17" s="237">
        <f aca="true" t="shared" si="1" ref="F17:F39">SUM(C17:E17)</f>
        <v>89600</v>
      </c>
      <c r="G17" s="17"/>
      <c r="H17" s="17"/>
      <c r="I17" s="17"/>
      <c r="J17" s="17"/>
      <c r="K17" s="17"/>
      <c r="L17" s="17"/>
    </row>
    <row r="18" spans="1:12" ht="25.5">
      <c r="A18" s="8"/>
      <c r="B18" s="103" t="s">
        <v>141</v>
      </c>
      <c r="C18" s="236">
        <v>2900</v>
      </c>
      <c r="D18" s="236"/>
      <c r="E18" s="236"/>
      <c r="F18" s="237">
        <f>SUM(C18:E18)</f>
        <v>2900</v>
      </c>
      <c r="G18" s="17"/>
      <c r="H18" s="17"/>
      <c r="I18" s="17"/>
      <c r="J18" s="17"/>
      <c r="K18" s="17"/>
      <c r="L18" s="17"/>
    </row>
    <row r="19" spans="1:12" ht="15.75" customHeight="1">
      <c r="A19" s="104"/>
      <c r="B19" s="199" t="s">
        <v>188</v>
      </c>
      <c r="C19" s="236"/>
      <c r="D19" s="236"/>
      <c r="E19" s="234">
        <v>256963</v>
      </c>
      <c r="F19" s="235">
        <f>SUM(E19)</f>
        <v>256963</v>
      </c>
      <c r="G19" s="17"/>
      <c r="H19" s="17"/>
      <c r="I19" s="17"/>
      <c r="J19" s="17"/>
      <c r="K19" s="17"/>
      <c r="L19" s="17"/>
    </row>
    <row r="20" spans="1:12" ht="15.75" customHeight="1">
      <c r="A20" s="104"/>
      <c r="B20" s="199" t="s">
        <v>148</v>
      </c>
      <c r="C20" s="234">
        <v>9600</v>
      </c>
      <c r="D20" s="234"/>
      <c r="E20" s="234">
        <v>17154</v>
      </c>
      <c r="F20" s="235">
        <f>SUM(E20)+C20</f>
        <v>26754</v>
      </c>
      <c r="G20" s="17"/>
      <c r="H20" s="17"/>
      <c r="I20" s="17"/>
      <c r="J20" s="17"/>
      <c r="K20" s="17"/>
      <c r="L20" s="17"/>
    </row>
    <row r="21" spans="1:12" ht="15.75" customHeight="1">
      <c r="A21" s="104"/>
      <c r="B21" s="199" t="s">
        <v>216</v>
      </c>
      <c r="C21" s="234">
        <v>1348325</v>
      </c>
      <c r="D21" s="236"/>
      <c r="E21" s="234">
        <v>30022</v>
      </c>
      <c r="F21" s="235">
        <f>SUM(C21:E21)</f>
        <v>1378347</v>
      </c>
      <c r="G21" s="17"/>
      <c r="H21" s="17"/>
      <c r="I21" s="17"/>
      <c r="J21" s="50"/>
      <c r="K21" s="17"/>
      <c r="L21" s="17"/>
    </row>
    <row r="22" spans="1:12" ht="15.75" customHeight="1">
      <c r="A22" s="104"/>
      <c r="B22" s="199" t="s">
        <v>222</v>
      </c>
      <c r="C22" s="234">
        <v>123674</v>
      </c>
      <c r="D22" s="236"/>
      <c r="E22" s="234">
        <v>258</v>
      </c>
      <c r="F22" s="235">
        <f>SUM(C22:E22)</f>
        <v>123932</v>
      </c>
      <c r="G22" s="17"/>
      <c r="H22" s="17"/>
      <c r="I22" s="17"/>
      <c r="J22" s="50"/>
      <c r="K22" s="17"/>
      <c r="L22" s="17"/>
    </row>
    <row r="23" spans="1:12" ht="12.75">
      <c r="A23" s="104"/>
      <c r="B23" s="98" t="s">
        <v>223</v>
      </c>
      <c r="C23" s="234">
        <v>4174731</v>
      </c>
      <c r="D23" s="234"/>
      <c r="E23" s="234">
        <f>103444+570</f>
        <v>104014</v>
      </c>
      <c r="F23" s="235">
        <f>SUM(C23:E23)</f>
        <v>4278745</v>
      </c>
      <c r="G23" s="17"/>
      <c r="H23" s="17"/>
      <c r="I23" s="17"/>
      <c r="J23" s="50"/>
      <c r="K23" s="17"/>
      <c r="L23" s="17"/>
    </row>
    <row r="24" spans="1:12" ht="12.75">
      <c r="A24" s="104"/>
      <c r="B24" s="98" t="s">
        <v>227</v>
      </c>
      <c r="C24" s="234"/>
      <c r="D24" s="234"/>
      <c r="E24" s="234">
        <v>18151</v>
      </c>
      <c r="F24" s="235">
        <f>SUM(C24:E24)</f>
        <v>18151</v>
      </c>
      <c r="G24" s="17"/>
      <c r="H24" s="17"/>
      <c r="I24" s="17"/>
      <c r="J24" s="50"/>
      <c r="K24" s="17"/>
      <c r="L24" s="17"/>
    </row>
    <row r="25" spans="1:12" ht="12.75">
      <c r="A25" s="104"/>
      <c r="B25" s="98" t="s">
        <v>224</v>
      </c>
      <c r="C25" s="234"/>
      <c r="D25" s="234"/>
      <c r="E25" s="234">
        <v>5397</v>
      </c>
      <c r="F25" s="235">
        <f>SUM(E25)</f>
        <v>5397</v>
      </c>
      <c r="G25" s="17"/>
      <c r="H25" s="17"/>
      <c r="I25" s="17"/>
      <c r="J25" s="50"/>
      <c r="K25" s="17"/>
      <c r="L25" s="17"/>
    </row>
    <row r="26" spans="1:12" ht="12.75">
      <c r="A26" s="104"/>
      <c r="B26" s="33" t="s">
        <v>92</v>
      </c>
      <c r="C26" s="234">
        <f>C27+C28</f>
        <v>149947</v>
      </c>
      <c r="D26" s="234"/>
      <c r="E26" s="234">
        <v>20958</v>
      </c>
      <c r="F26" s="235">
        <f t="shared" si="1"/>
        <v>170905</v>
      </c>
      <c r="G26" s="18"/>
      <c r="H26" s="18"/>
      <c r="I26" s="18"/>
      <c r="J26" s="18"/>
      <c r="K26" s="18"/>
      <c r="L26" s="18"/>
    </row>
    <row r="27" spans="1:12" ht="12.75">
      <c r="A27" s="104"/>
      <c r="B27" s="32" t="s">
        <v>37</v>
      </c>
      <c r="C27" s="238">
        <v>49626</v>
      </c>
      <c r="D27" s="236"/>
      <c r="E27" s="236">
        <v>2485</v>
      </c>
      <c r="F27" s="237">
        <f t="shared" si="1"/>
        <v>52111</v>
      </c>
      <c r="G27" s="17"/>
      <c r="H27" s="17"/>
      <c r="I27" s="17"/>
      <c r="J27" s="17"/>
      <c r="K27" s="17"/>
      <c r="L27" s="17"/>
    </row>
    <row r="28" spans="1:12" ht="12.75">
      <c r="A28" s="104"/>
      <c r="B28" s="32" t="s">
        <v>109</v>
      </c>
      <c r="C28" s="238">
        <v>100321</v>
      </c>
      <c r="D28" s="236"/>
      <c r="E28" s="236">
        <v>18473</v>
      </c>
      <c r="F28" s="237">
        <f t="shared" si="1"/>
        <v>118794</v>
      </c>
      <c r="G28" s="17"/>
      <c r="H28" s="17"/>
      <c r="I28" s="17"/>
      <c r="J28" s="17"/>
      <c r="K28" s="17"/>
      <c r="L28" s="17"/>
    </row>
    <row r="29" spans="1:12" ht="12.75">
      <c r="A29" s="104"/>
      <c r="B29" s="33" t="s">
        <v>93</v>
      </c>
      <c r="C29" s="234">
        <f>C30+C32+C33+C34+C35+C38+C31</f>
        <v>736761</v>
      </c>
      <c r="D29" s="234">
        <f>+D35</f>
        <v>3780</v>
      </c>
      <c r="E29" s="234">
        <v>52756</v>
      </c>
      <c r="F29" s="235">
        <f t="shared" si="1"/>
        <v>793297</v>
      </c>
      <c r="G29" s="178"/>
      <c r="H29" s="178"/>
      <c r="I29" s="178"/>
      <c r="J29" s="18"/>
      <c r="K29" s="18"/>
      <c r="L29" s="18"/>
    </row>
    <row r="30" spans="1:12" ht="25.5">
      <c r="A30" s="104"/>
      <c r="B30" s="156" t="s">
        <v>221</v>
      </c>
      <c r="C30" s="236">
        <v>162760</v>
      </c>
      <c r="D30" s="236"/>
      <c r="E30" s="236">
        <v>2920</v>
      </c>
      <c r="F30" s="237">
        <f t="shared" si="1"/>
        <v>165680</v>
      </c>
      <c r="G30" s="18"/>
      <c r="H30" s="179"/>
      <c r="I30" s="179"/>
      <c r="J30" s="17"/>
      <c r="K30" s="17"/>
      <c r="L30" s="17"/>
    </row>
    <row r="31" spans="1:12" ht="12.75">
      <c r="A31" s="104"/>
      <c r="B31" s="32" t="s">
        <v>123</v>
      </c>
      <c r="C31" s="236">
        <v>174950</v>
      </c>
      <c r="D31" s="236"/>
      <c r="E31" s="236">
        <v>14519</v>
      </c>
      <c r="F31" s="237">
        <f>SUM(C31:E31)</f>
        <v>189469</v>
      </c>
      <c r="G31" s="18"/>
      <c r="H31" s="179"/>
      <c r="I31" s="179"/>
      <c r="J31" s="17"/>
      <c r="K31" s="17"/>
      <c r="L31" s="17"/>
    </row>
    <row r="32" spans="1:12" ht="12.75">
      <c r="A32" s="104"/>
      <c r="B32" s="32" t="s">
        <v>120</v>
      </c>
      <c r="C32" s="236">
        <v>110550</v>
      </c>
      <c r="D32" s="236"/>
      <c r="E32" s="236">
        <v>3846</v>
      </c>
      <c r="F32" s="237">
        <f t="shared" si="1"/>
        <v>114396</v>
      </c>
      <c r="G32" s="18"/>
      <c r="H32" s="17"/>
      <c r="I32" s="17"/>
      <c r="J32" s="17"/>
      <c r="K32" s="17"/>
      <c r="L32" s="17"/>
    </row>
    <row r="33" spans="1:12" ht="12.75">
      <c r="A33" s="104"/>
      <c r="B33" s="155" t="s">
        <v>204</v>
      </c>
      <c r="C33" s="236">
        <v>82848</v>
      </c>
      <c r="D33" s="236"/>
      <c r="E33" s="236"/>
      <c r="F33" s="237">
        <f t="shared" si="1"/>
        <v>82848</v>
      </c>
      <c r="G33" s="18"/>
      <c r="H33" s="17"/>
      <c r="I33" s="17"/>
      <c r="J33" s="17"/>
      <c r="K33" s="17"/>
      <c r="L33" s="17"/>
    </row>
    <row r="34" spans="1:12" ht="12.75">
      <c r="A34" s="104"/>
      <c r="B34" s="155" t="s">
        <v>205</v>
      </c>
      <c r="C34" s="236">
        <v>91200</v>
      </c>
      <c r="D34" s="236"/>
      <c r="E34" s="236"/>
      <c r="F34" s="237">
        <f t="shared" si="1"/>
        <v>91200</v>
      </c>
      <c r="G34" s="18"/>
      <c r="H34" s="17"/>
      <c r="I34" s="17"/>
      <c r="J34" s="17"/>
      <c r="K34" s="17"/>
      <c r="L34" s="17"/>
    </row>
    <row r="35" spans="1:12" ht="12.75">
      <c r="A35" s="104"/>
      <c r="B35" s="156" t="s">
        <v>225</v>
      </c>
      <c r="C35" s="236">
        <v>114453</v>
      </c>
      <c r="D35" s="236">
        <v>3780</v>
      </c>
      <c r="E35" s="236">
        <v>8676</v>
      </c>
      <c r="F35" s="237">
        <f t="shared" si="1"/>
        <v>126909</v>
      </c>
      <c r="G35" s="46"/>
      <c r="H35" s="17"/>
      <c r="I35" s="17"/>
      <c r="J35" s="17"/>
      <c r="K35" s="17"/>
      <c r="L35" s="17"/>
    </row>
    <row r="36" spans="1:12" ht="25.5">
      <c r="A36" s="104"/>
      <c r="B36" s="180" t="s">
        <v>255</v>
      </c>
      <c r="C36" s="236"/>
      <c r="D36" s="236"/>
      <c r="E36" s="236">
        <v>4163</v>
      </c>
      <c r="F36" s="237">
        <f>SUM(E36)</f>
        <v>4163</v>
      </c>
      <c r="G36" s="46"/>
      <c r="H36" s="17"/>
      <c r="I36" s="17"/>
      <c r="J36" s="17"/>
      <c r="K36" s="17"/>
      <c r="L36" s="17"/>
    </row>
    <row r="37" spans="1:12" ht="12.75">
      <c r="A37" s="104"/>
      <c r="B37" s="180" t="s">
        <v>256</v>
      </c>
      <c r="C37" s="236"/>
      <c r="D37" s="236"/>
      <c r="E37" s="236">
        <v>17435</v>
      </c>
      <c r="F37" s="237">
        <f>SUM(E37)</f>
        <v>17435</v>
      </c>
      <c r="G37" s="46"/>
      <c r="H37" s="17"/>
      <c r="I37" s="17"/>
      <c r="J37" s="17"/>
      <c r="K37" s="17"/>
      <c r="L37" s="17"/>
    </row>
    <row r="38" spans="1:12" ht="12.75">
      <c r="A38" s="104"/>
      <c r="B38" s="148" t="s">
        <v>207</v>
      </c>
      <c r="C38" s="236"/>
      <c r="D38" s="236"/>
      <c r="E38" s="234">
        <v>791</v>
      </c>
      <c r="F38" s="235">
        <f t="shared" si="1"/>
        <v>791</v>
      </c>
      <c r="G38" s="46"/>
      <c r="H38" s="17"/>
      <c r="I38" s="17"/>
      <c r="J38" s="17"/>
      <c r="K38" s="17"/>
      <c r="L38" s="17"/>
    </row>
    <row r="39" spans="1:12" ht="12.75">
      <c r="A39" s="108"/>
      <c r="B39" s="148" t="s">
        <v>226</v>
      </c>
      <c r="C39" s="236"/>
      <c r="D39" s="236"/>
      <c r="E39" s="234">
        <v>406</v>
      </c>
      <c r="F39" s="235">
        <f t="shared" si="1"/>
        <v>406</v>
      </c>
      <c r="G39" s="46"/>
      <c r="H39" s="17"/>
      <c r="I39" s="17"/>
      <c r="J39" s="17"/>
      <c r="K39" s="17"/>
      <c r="L39" s="17"/>
    </row>
    <row r="40" spans="1:12" ht="12.75">
      <c r="A40" s="108"/>
      <c r="B40" s="33" t="s">
        <v>34</v>
      </c>
      <c r="C40" s="234">
        <v>313200</v>
      </c>
      <c r="D40" s="234"/>
      <c r="E40" s="236"/>
      <c r="F40" s="235">
        <f>SUM(C40:E40)</f>
        <v>313200</v>
      </c>
      <c r="G40" s="18"/>
      <c r="H40" s="18"/>
      <c r="I40" s="17"/>
      <c r="J40" s="17"/>
      <c r="K40" s="17"/>
      <c r="L40" s="17"/>
    </row>
    <row r="41" spans="1:12" ht="12.75">
      <c r="A41" s="108"/>
      <c r="B41" s="98" t="s">
        <v>156</v>
      </c>
      <c r="C41" s="240"/>
      <c r="D41" s="241"/>
      <c r="E41" s="241">
        <v>4443</v>
      </c>
      <c r="F41" s="242">
        <f>SUM(E41)</f>
        <v>4443</v>
      </c>
      <c r="G41" s="18"/>
      <c r="H41" s="18"/>
      <c r="I41" s="17"/>
      <c r="J41" s="17"/>
      <c r="K41" s="17"/>
      <c r="L41" s="17"/>
    </row>
    <row r="42" spans="1:12" ht="13.5" thickBot="1">
      <c r="A42" s="29"/>
      <c r="B42" s="99" t="s">
        <v>32</v>
      </c>
      <c r="C42" s="243">
        <f>C8+C11+C23+C26+C29+C40+C21+C22+C24</f>
        <v>7824572</v>
      </c>
      <c r="D42" s="244">
        <f>D29</f>
        <v>3780</v>
      </c>
      <c r="E42" s="245">
        <f>E11+E21+E22+E23+E24+E25+E26+E29+E41</f>
        <v>523067</v>
      </c>
      <c r="F42" s="245">
        <f>F8+F11+F21+F22+F23+F24+F25+F26+F29+F40+F41</f>
        <v>8351419</v>
      </c>
      <c r="G42" s="17"/>
      <c r="H42" s="18"/>
      <c r="I42" s="18"/>
      <c r="J42" s="18"/>
      <c r="K42" s="18"/>
      <c r="L42" s="18"/>
    </row>
    <row r="43" spans="1:6" ht="13.5" thickTop="1">
      <c r="A43" s="12"/>
      <c r="B43" s="111" t="s">
        <v>186</v>
      </c>
      <c r="C43" s="236"/>
      <c r="D43" s="236"/>
      <c r="E43" s="246">
        <v>2</v>
      </c>
      <c r="F43" s="247">
        <f>E43</f>
        <v>2</v>
      </c>
    </row>
    <row r="44" spans="1:6" ht="12.75">
      <c r="A44" s="12"/>
      <c r="B44" s="9" t="s">
        <v>164</v>
      </c>
      <c r="C44" s="234"/>
      <c r="D44" s="234"/>
      <c r="E44" s="248"/>
      <c r="F44" s="247"/>
    </row>
    <row r="45" spans="1:6" ht="13.5" thickBot="1">
      <c r="A45" s="29"/>
      <c r="B45" s="154" t="s">
        <v>165</v>
      </c>
      <c r="C45" s="249">
        <f>SUM(C42:C44)</f>
        <v>7824572</v>
      </c>
      <c r="D45" s="249">
        <f>SUM(D42:D44)</f>
        <v>3780</v>
      </c>
      <c r="E45" s="250">
        <f>SUM(E42:E44)</f>
        <v>523069</v>
      </c>
      <c r="F45" s="251">
        <f>SUM(F42:F44)</f>
        <v>8351421</v>
      </c>
    </row>
    <row r="46" spans="2:6" ht="13.5" thickTop="1">
      <c r="B46" s="17"/>
      <c r="C46" s="17"/>
      <c r="D46" s="53"/>
      <c r="E46" s="146"/>
      <c r="F46" s="17"/>
    </row>
    <row r="47" spans="2:6" ht="12.75">
      <c r="B47" s="18"/>
      <c r="C47" s="18"/>
      <c r="D47" s="18"/>
      <c r="E47" s="58"/>
      <c r="F47" s="18"/>
    </row>
    <row r="48" spans="2:6" ht="12.75">
      <c r="B48" s="18"/>
      <c r="C48" s="18"/>
      <c r="D48" s="18"/>
      <c r="E48" s="58"/>
      <c r="F48" s="18"/>
    </row>
    <row r="49" spans="2:6" ht="12.75">
      <c r="B49" s="17"/>
      <c r="C49" s="17"/>
      <c r="D49" s="17"/>
      <c r="E49" s="36"/>
      <c r="F49" s="17"/>
    </row>
    <row r="50" spans="2:6" ht="12.75">
      <c r="B50" s="17"/>
      <c r="C50" s="17"/>
      <c r="D50" s="17"/>
      <c r="E50" s="88"/>
      <c r="F50" s="17"/>
    </row>
    <row r="51" spans="2:6" ht="12.75">
      <c r="B51" s="17"/>
      <c r="C51" s="17"/>
      <c r="D51" s="17"/>
      <c r="E51" s="88"/>
      <c r="F51" s="17"/>
    </row>
    <row r="52" spans="2:6" ht="12.75">
      <c r="B52" s="17"/>
      <c r="C52" s="17"/>
      <c r="D52" s="17"/>
      <c r="E52" s="36"/>
      <c r="F52" s="17"/>
    </row>
    <row r="53" spans="2:6" ht="12.75">
      <c r="B53" s="17"/>
      <c r="C53" s="17"/>
      <c r="D53" s="17"/>
      <c r="E53" s="36"/>
      <c r="F53" s="17"/>
    </row>
    <row r="54" spans="2:6" ht="12.75">
      <c r="B54" s="17"/>
      <c r="C54" s="17"/>
      <c r="D54" s="17"/>
      <c r="E54" s="36"/>
      <c r="F54" s="17"/>
    </row>
    <row r="55" spans="2:6" ht="12.75">
      <c r="B55" s="17"/>
      <c r="C55" s="17"/>
      <c r="D55" s="17"/>
      <c r="E55" s="36"/>
      <c r="F55" s="17"/>
    </row>
    <row r="56" spans="2:6" ht="12.75">
      <c r="B56" s="17"/>
      <c r="C56" s="17"/>
      <c r="D56" s="17"/>
      <c r="E56" s="36"/>
      <c r="F56" s="17"/>
    </row>
    <row r="57" spans="2:6" ht="12.75">
      <c r="B57" s="17"/>
      <c r="C57" s="17"/>
      <c r="D57" s="17"/>
      <c r="E57" s="36"/>
      <c r="F57" s="17"/>
    </row>
    <row r="58" spans="2:6" ht="12.75">
      <c r="B58" s="18"/>
      <c r="C58" s="18"/>
      <c r="D58" s="18"/>
      <c r="E58" s="58"/>
      <c r="F58" s="18"/>
    </row>
    <row r="59" spans="2:6" ht="12.75">
      <c r="B59" s="17"/>
      <c r="C59" s="17"/>
      <c r="D59" s="17"/>
      <c r="E59" s="36"/>
      <c r="F59" s="17"/>
    </row>
    <row r="60" spans="2:6" ht="12.75">
      <c r="B60" s="17"/>
      <c r="C60" s="17"/>
      <c r="D60" s="17"/>
      <c r="E60" s="36"/>
      <c r="F60" s="17"/>
    </row>
    <row r="61" spans="2:6" ht="12.75">
      <c r="B61" s="18"/>
      <c r="C61" s="18"/>
      <c r="D61" s="18"/>
      <c r="E61" s="58"/>
      <c r="F61" s="18"/>
    </row>
    <row r="62" spans="2:6" ht="12.75">
      <c r="B62" s="17"/>
      <c r="C62" s="17"/>
      <c r="D62" s="17"/>
      <c r="E62" s="58"/>
      <c r="F62" s="17"/>
    </row>
    <row r="63" spans="2:6" ht="12.75">
      <c r="B63" s="17"/>
      <c r="C63" s="17"/>
      <c r="D63" s="17"/>
      <c r="E63" s="58"/>
      <c r="F63" s="17"/>
    </row>
    <row r="64" spans="2:6" ht="12.75">
      <c r="B64" s="17"/>
      <c r="C64" s="17"/>
      <c r="D64" s="17"/>
      <c r="E64" s="58"/>
      <c r="F64" s="17"/>
    </row>
    <row r="65" spans="2:6" ht="12.75">
      <c r="B65" s="17"/>
      <c r="C65" s="17"/>
      <c r="D65" s="17"/>
      <c r="E65" s="58"/>
      <c r="F65" s="17"/>
    </row>
    <row r="66" spans="2:6" ht="12.75">
      <c r="B66" s="17"/>
      <c r="C66" s="17"/>
      <c r="D66" s="17"/>
      <c r="E66" s="58"/>
      <c r="F66" s="17"/>
    </row>
    <row r="67" spans="2:6" ht="12.75">
      <c r="B67" s="18"/>
      <c r="C67" s="18"/>
      <c r="D67" s="18"/>
      <c r="E67" s="58"/>
      <c r="F67" s="17"/>
    </row>
    <row r="68" spans="2:6" ht="12.75">
      <c r="B68" s="17"/>
      <c r="C68" s="17"/>
      <c r="D68" s="17"/>
      <c r="E68" s="36"/>
      <c r="F68" s="17"/>
    </row>
    <row r="69" spans="2:6" ht="12.75">
      <c r="B69" s="17"/>
      <c r="C69" s="17"/>
      <c r="D69" s="17"/>
      <c r="E69" s="36"/>
      <c r="F69" s="17"/>
    </row>
    <row r="70" spans="2:6" ht="12.75">
      <c r="B70" s="18"/>
      <c r="C70" s="18"/>
      <c r="D70" s="18"/>
      <c r="E70" s="58"/>
      <c r="F70" s="17"/>
    </row>
    <row r="71" spans="2:6" ht="12.75">
      <c r="B71" s="89"/>
      <c r="C71" s="90"/>
      <c r="D71" s="90"/>
      <c r="E71" s="91"/>
      <c r="F71" s="58"/>
    </row>
    <row r="72" spans="2:5" ht="12.75">
      <c r="B72" s="46"/>
      <c r="C72" s="18"/>
      <c r="D72" s="18"/>
      <c r="E72" s="58"/>
    </row>
    <row r="73" spans="2:5" ht="12.75">
      <c r="B73" s="46"/>
      <c r="C73" s="18"/>
      <c r="D73" s="18"/>
      <c r="E73" s="58"/>
    </row>
    <row r="74" spans="2:5" ht="12.75">
      <c r="B74" s="46"/>
      <c r="C74" s="17"/>
      <c r="D74" s="17"/>
      <c r="E74" s="17"/>
    </row>
    <row r="75" spans="2:5" ht="12.75">
      <c r="B75" s="48"/>
      <c r="C75" s="18"/>
      <c r="D75" s="18"/>
      <c r="E75" s="58"/>
    </row>
    <row r="76" spans="2:5" ht="12.75">
      <c r="B76" s="48"/>
      <c r="C76" s="17"/>
      <c r="D76" s="17"/>
      <c r="E76" s="88"/>
    </row>
    <row r="77" spans="2:5" ht="12.75">
      <c r="B77" s="48"/>
      <c r="C77" s="17"/>
      <c r="D77" s="17"/>
      <c r="E77" s="88"/>
    </row>
    <row r="78" ht="12.75">
      <c r="E78" s="73"/>
    </row>
    <row r="79" ht="12.75">
      <c r="E79" s="43"/>
    </row>
  </sheetData>
  <sheetProtection/>
  <mergeCells count="6">
    <mergeCell ref="G1:L1"/>
    <mergeCell ref="G3:L3"/>
    <mergeCell ref="G4:L4"/>
    <mergeCell ref="B3:F3"/>
    <mergeCell ref="B1:F1"/>
    <mergeCell ref="B4:F4"/>
  </mergeCells>
  <printOptions/>
  <pageMargins left="0.73" right="0.75" top="1" bottom="1" header="0.17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6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.1484375" style="0" customWidth="1"/>
    <col min="2" max="2" width="22.7109375" style="0" customWidth="1"/>
    <col min="3" max="3" width="5.57421875" style="0" customWidth="1"/>
    <col min="4" max="4" width="10.421875" style="0" customWidth="1"/>
    <col min="5" max="5" width="7.28125" style="0" customWidth="1"/>
    <col min="6" max="6" width="8.28125" style="0" customWidth="1"/>
    <col min="7" max="7" width="9.421875" style="0" customWidth="1"/>
    <col min="8" max="8" width="10.8515625" style="0" customWidth="1"/>
    <col min="9" max="9" width="8.7109375" style="0" customWidth="1"/>
    <col min="10" max="10" width="9.57421875" style="0" customWidth="1"/>
    <col min="11" max="11" width="7.140625" style="0" customWidth="1"/>
    <col min="12" max="13" width="7.421875" style="0" customWidth="1"/>
  </cols>
  <sheetData>
    <row r="2" spans="2:13" ht="15.75">
      <c r="B2" s="259" t="s">
        <v>28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2:13" ht="12.75">
      <c r="B3" s="258" t="s">
        <v>237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2:13" ht="12.75">
      <c r="B4" s="222"/>
      <c r="C4" s="263" t="s">
        <v>238</v>
      </c>
      <c r="D4" s="264"/>
      <c r="E4" s="264"/>
      <c r="F4" s="264"/>
      <c r="G4" s="265"/>
      <c r="H4" s="266" t="s">
        <v>241</v>
      </c>
      <c r="I4" s="267"/>
      <c r="J4" s="268"/>
      <c r="K4" s="5" t="s">
        <v>208</v>
      </c>
      <c r="L4" s="5" t="s">
        <v>105</v>
      </c>
      <c r="M4" s="19"/>
    </row>
    <row r="5" spans="2:13" ht="153.75" customHeight="1">
      <c r="B5" s="34"/>
      <c r="C5" s="4" t="s">
        <v>33</v>
      </c>
      <c r="D5" s="227" t="s">
        <v>140</v>
      </c>
      <c r="E5" s="228" t="s">
        <v>239</v>
      </c>
      <c r="F5" s="228" t="s">
        <v>240</v>
      </c>
      <c r="G5" s="224" t="s">
        <v>244</v>
      </c>
      <c r="H5" s="229" t="s">
        <v>242</v>
      </c>
      <c r="I5" s="230" t="s">
        <v>141</v>
      </c>
      <c r="J5" s="224" t="s">
        <v>244</v>
      </c>
      <c r="K5" s="233" t="s">
        <v>257</v>
      </c>
      <c r="L5" s="229" t="s">
        <v>148</v>
      </c>
      <c r="M5" s="223" t="s">
        <v>29</v>
      </c>
    </row>
    <row r="6" spans="2:13" ht="12.75">
      <c r="B6" s="26" t="s">
        <v>155</v>
      </c>
      <c r="C6" s="13" t="s">
        <v>1</v>
      </c>
      <c r="D6" s="92"/>
      <c r="E6" s="35"/>
      <c r="F6" s="35"/>
      <c r="G6" s="35"/>
      <c r="H6" s="35">
        <f>H7</f>
        <v>70008</v>
      </c>
      <c r="I6" s="35"/>
      <c r="J6" s="35">
        <f>SUM(H6:I6)</f>
        <v>70008</v>
      </c>
      <c r="K6" s="69"/>
      <c r="L6" s="69"/>
      <c r="M6" s="51">
        <f>M7</f>
        <v>70008</v>
      </c>
    </row>
    <row r="7" spans="2:14" ht="12.75">
      <c r="B7" s="26" t="s">
        <v>155</v>
      </c>
      <c r="C7" s="13" t="s">
        <v>2</v>
      </c>
      <c r="D7" s="93"/>
      <c r="E7" s="70"/>
      <c r="F7" s="70"/>
      <c r="G7" s="70"/>
      <c r="H7" s="37">
        <v>70008</v>
      </c>
      <c r="I7" s="37"/>
      <c r="J7" s="35">
        <f>SUM(H7:I7)</f>
        <v>70008</v>
      </c>
      <c r="K7" s="70"/>
      <c r="L7" s="70"/>
      <c r="M7" s="27">
        <f>G7+J7</f>
        <v>70008</v>
      </c>
      <c r="N7" s="43"/>
    </row>
    <row r="8" spans="2:13" ht="12.75">
      <c r="B8" s="26" t="s">
        <v>25</v>
      </c>
      <c r="C8" s="13" t="s">
        <v>3</v>
      </c>
      <c r="D8" s="93">
        <f>17280+2500+5120</f>
        <v>24900</v>
      </c>
      <c r="E8" s="37"/>
      <c r="F8" s="37"/>
      <c r="G8" s="35">
        <f>SUM(D8:F8)</f>
        <v>24900</v>
      </c>
      <c r="H8" s="37"/>
      <c r="I8" s="37">
        <f>SUM(I6:I7)</f>
        <v>0</v>
      </c>
      <c r="J8" s="35"/>
      <c r="K8" s="70"/>
      <c r="L8" s="70"/>
      <c r="M8" s="51">
        <f>G8+J8</f>
        <v>24900</v>
      </c>
    </row>
    <row r="9" spans="2:13" ht="12.75">
      <c r="B9" s="10" t="s">
        <v>4</v>
      </c>
      <c r="C9" s="14" t="s">
        <v>5</v>
      </c>
      <c r="D9" s="92">
        <f>D10+D11+D12</f>
        <v>8203</v>
      </c>
      <c r="E9" s="35">
        <f>SUM(E10:E12)</f>
        <v>0</v>
      </c>
      <c r="F9" s="35"/>
      <c r="G9" s="35">
        <f>SUM(D9:F9)</f>
        <v>8203</v>
      </c>
      <c r="H9" s="35">
        <f>SUM(H10:H12)</f>
        <v>13455</v>
      </c>
      <c r="I9" s="35"/>
      <c r="J9" s="35">
        <f aca="true" t="shared" si="0" ref="J9:J17">SUM(H9:I9)</f>
        <v>13455</v>
      </c>
      <c r="K9" s="69"/>
      <c r="L9" s="69"/>
      <c r="M9" s="35">
        <f>G9+J9</f>
        <v>21658</v>
      </c>
    </row>
    <row r="10" spans="2:13" ht="12.75">
      <c r="B10" s="10" t="s">
        <v>6</v>
      </c>
      <c r="C10" s="13" t="s">
        <v>7</v>
      </c>
      <c r="D10" s="26">
        <f>1626+3267</f>
        <v>4893</v>
      </c>
      <c r="E10" s="37"/>
      <c r="F10" s="37"/>
      <c r="G10" s="35">
        <f>SUM(D10:F10)</f>
        <v>4893</v>
      </c>
      <c r="H10" s="37">
        <f>10095-1800</f>
        <v>8295</v>
      </c>
      <c r="I10" s="37"/>
      <c r="J10" s="35">
        <f t="shared" si="0"/>
        <v>8295</v>
      </c>
      <c r="K10" s="69"/>
      <c r="L10" s="70"/>
      <c r="M10" s="37">
        <f aca="true" t="shared" si="1" ref="M10:M21">G10+J10</f>
        <v>13188</v>
      </c>
    </row>
    <row r="11" spans="2:13" ht="12.75">
      <c r="B11" s="10" t="s">
        <v>8</v>
      </c>
      <c r="C11" s="13" t="s">
        <v>9</v>
      </c>
      <c r="D11" s="26">
        <f>949+1137</f>
        <v>2086</v>
      </c>
      <c r="E11" s="37"/>
      <c r="F11" s="37"/>
      <c r="G11" s="35">
        <f>SUM(D11:F11)</f>
        <v>2086</v>
      </c>
      <c r="H11" s="37">
        <v>3360</v>
      </c>
      <c r="I11" s="37"/>
      <c r="J11" s="35">
        <f t="shared" si="0"/>
        <v>3360</v>
      </c>
      <c r="K11" s="70"/>
      <c r="L11" s="70"/>
      <c r="M11" s="37">
        <f t="shared" si="1"/>
        <v>5446</v>
      </c>
    </row>
    <row r="12" spans="2:13" ht="12.75">
      <c r="B12" s="10" t="s">
        <v>10</v>
      </c>
      <c r="C12" s="13" t="s">
        <v>11</v>
      </c>
      <c r="D12" s="26">
        <f>554+670</f>
        <v>1224</v>
      </c>
      <c r="E12" s="37"/>
      <c r="F12" s="37"/>
      <c r="G12" s="35">
        <f>SUM(D12:F12)</f>
        <v>1224</v>
      </c>
      <c r="H12" s="37">
        <v>1800</v>
      </c>
      <c r="I12" s="37"/>
      <c r="J12" s="35">
        <f t="shared" si="0"/>
        <v>1800</v>
      </c>
      <c r="K12" s="70"/>
      <c r="L12" s="70"/>
      <c r="M12" s="37">
        <f t="shared" si="1"/>
        <v>3024</v>
      </c>
    </row>
    <row r="13" spans="2:14" ht="12.75">
      <c r="B13" s="9" t="s">
        <v>12</v>
      </c>
      <c r="C13" s="194" t="s">
        <v>13</v>
      </c>
      <c r="D13" s="47">
        <f>SUM(D14:D21)</f>
        <v>15971</v>
      </c>
      <c r="E13" s="47">
        <f>SUM(E14:E21)</f>
        <v>9627</v>
      </c>
      <c r="F13" s="47">
        <f>SUM(F14:F21)</f>
        <v>10942</v>
      </c>
      <c r="G13" s="47">
        <f>SUM(G14:G21)</f>
        <v>36540</v>
      </c>
      <c r="H13" s="47">
        <f>SUM(H14:H21)</f>
        <v>7579</v>
      </c>
      <c r="I13" s="47">
        <f>I14+I15+I16+I17+I19</f>
        <v>2900</v>
      </c>
      <c r="J13" s="47">
        <f t="shared" si="0"/>
        <v>10479</v>
      </c>
      <c r="K13" s="47">
        <f>SUM(K14:K21)</f>
        <v>0</v>
      </c>
      <c r="L13" s="47">
        <f>SUM(L14:L21)</f>
        <v>26754</v>
      </c>
      <c r="M13" s="35">
        <f>G13+J13+L13</f>
        <v>73773</v>
      </c>
      <c r="N13" s="43"/>
    </row>
    <row r="14" spans="2:14" ht="12.75">
      <c r="B14" s="26" t="s">
        <v>95</v>
      </c>
      <c r="C14" s="13" t="s">
        <v>14</v>
      </c>
      <c r="D14" s="93"/>
      <c r="E14" s="64"/>
      <c r="F14" s="64"/>
      <c r="G14" s="47"/>
      <c r="H14" s="64">
        <v>2400</v>
      </c>
      <c r="I14" s="64"/>
      <c r="J14" s="47">
        <f t="shared" si="0"/>
        <v>2400</v>
      </c>
      <c r="K14" s="68"/>
      <c r="L14" s="64">
        <v>4501</v>
      </c>
      <c r="M14" s="35">
        <f>G14+J14+L14</f>
        <v>6901</v>
      </c>
      <c r="N14" s="43"/>
    </row>
    <row r="15" spans="2:13" ht="12.75">
      <c r="B15" s="26" t="s">
        <v>15</v>
      </c>
      <c r="C15" s="13" t="s">
        <v>16</v>
      </c>
      <c r="D15" s="26">
        <v>5971</v>
      </c>
      <c r="E15" s="37">
        <v>1000</v>
      </c>
      <c r="F15" s="37">
        <v>2000</v>
      </c>
      <c r="G15" s="35">
        <f>SUM(D15:F15)</f>
        <v>8971</v>
      </c>
      <c r="H15" s="38">
        <v>1442</v>
      </c>
      <c r="I15" s="38">
        <v>1000</v>
      </c>
      <c r="J15" s="226">
        <f t="shared" si="0"/>
        <v>2442</v>
      </c>
      <c r="K15" s="71"/>
      <c r="L15" s="38"/>
      <c r="M15" s="35">
        <f t="shared" si="1"/>
        <v>11413</v>
      </c>
    </row>
    <row r="16" spans="2:13" ht="12.75">
      <c r="B16" s="26" t="s">
        <v>17</v>
      </c>
      <c r="C16" s="13" t="s">
        <v>18</v>
      </c>
      <c r="D16" s="26"/>
      <c r="E16" s="37">
        <v>5627</v>
      </c>
      <c r="F16" s="37"/>
      <c r="G16" s="35">
        <f>SUM(D16:F16)</f>
        <v>5627</v>
      </c>
      <c r="H16" s="37"/>
      <c r="I16" s="37">
        <v>1000</v>
      </c>
      <c r="J16" s="35">
        <f t="shared" si="0"/>
        <v>1000</v>
      </c>
      <c r="K16" s="70"/>
      <c r="L16" s="37"/>
      <c r="M16" s="35">
        <f t="shared" si="1"/>
        <v>6627</v>
      </c>
    </row>
    <row r="17" spans="2:13" ht="12.75">
      <c r="B17" s="26" t="s">
        <v>19</v>
      </c>
      <c r="C17" s="13" t="s">
        <v>20</v>
      </c>
      <c r="D17" s="26">
        <v>9000</v>
      </c>
      <c r="E17" s="37">
        <v>3000</v>
      </c>
      <c r="F17" s="37">
        <f>7627+1315</f>
        <v>8942</v>
      </c>
      <c r="G17" s="35">
        <f>SUM(D17:F17)</f>
        <v>20942</v>
      </c>
      <c r="H17" s="38">
        <v>2337</v>
      </c>
      <c r="I17" s="38">
        <v>700</v>
      </c>
      <c r="J17" s="226">
        <f t="shared" si="0"/>
        <v>3037</v>
      </c>
      <c r="K17" s="38"/>
      <c r="L17" s="37">
        <f>6600+6053</f>
        <v>12653</v>
      </c>
      <c r="M17" s="35">
        <f>G17+J17+L17</f>
        <v>36632</v>
      </c>
    </row>
    <row r="18" spans="2:13" ht="12.75">
      <c r="B18" s="26" t="s">
        <v>21</v>
      </c>
      <c r="C18" s="13" t="s">
        <v>22</v>
      </c>
      <c r="D18" s="26"/>
      <c r="E18" s="70"/>
      <c r="F18" s="70"/>
      <c r="G18" s="69"/>
      <c r="H18" s="37"/>
      <c r="I18" s="37"/>
      <c r="J18" s="35"/>
      <c r="K18" s="70"/>
      <c r="L18" s="70"/>
      <c r="M18" s="35">
        <f t="shared" si="1"/>
        <v>0</v>
      </c>
    </row>
    <row r="19" spans="2:13" ht="12.75">
      <c r="B19" s="225" t="s">
        <v>243</v>
      </c>
      <c r="C19" s="193" t="s">
        <v>220</v>
      </c>
      <c r="D19" s="93">
        <v>1000</v>
      </c>
      <c r="E19" s="70"/>
      <c r="F19" s="70"/>
      <c r="G19" s="35">
        <f>SUM(D19:F19)</f>
        <v>1000</v>
      </c>
      <c r="H19" s="37"/>
      <c r="I19" s="37">
        <v>200</v>
      </c>
      <c r="J19" s="35">
        <f>SUM(H19:I19)</f>
        <v>200</v>
      </c>
      <c r="K19" s="70"/>
      <c r="L19" s="70"/>
      <c r="M19" s="35">
        <f t="shared" si="1"/>
        <v>1200</v>
      </c>
    </row>
    <row r="20" spans="2:13" ht="12.75">
      <c r="B20" s="26" t="s">
        <v>96</v>
      </c>
      <c r="C20" s="13" t="s">
        <v>23</v>
      </c>
      <c r="D20" s="93"/>
      <c r="E20" s="70"/>
      <c r="F20" s="70"/>
      <c r="G20" s="69"/>
      <c r="H20" s="37"/>
      <c r="I20" s="37"/>
      <c r="J20" s="35"/>
      <c r="K20" s="70"/>
      <c r="L20" s="37">
        <f>3000+6600</f>
        <v>9600</v>
      </c>
      <c r="M20" s="35">
        <f>L20</f>
        <v>9600</v>
      </c>
    </row>
    <row r="21" spans="2:13" ht="12.75">
      <c r="B21" s="26" t="s">
        <v>150</v>
      </c>
      <c r="C21" s="13" t="s">
        <v>24</v>
      </c>
      <c r="D21" s="93"/>
      <c r="E21" s="70"/>
      <c r="F21" s="70"/>
      <c r="G21" s="69"/>
      <c r="H21" s="37">
        <v>1400</v>
      </c>
      <c r="I21" s="37"/>
      <c r="J21" s="35">
        <f>SUM(H21:I21)</f>
        <v>1400</v>
      </c>
      <c r="K21" s="70"/>
      <c r="L21" s="70"/>
      <c r="M21" s="35">
        <f t="shared" si="1"/>
        <v>1400</v>
      </c>
    </row>
    <row r="22" spans="2:13" ht="12.75">
      <c r="B22" s="26" t="s">
        <v>108</v>
      </c>
      <c r="C22" s="13" t="s">
        <v>80</v>
      </c>
      <c r="D22" s="93"/>
      <c r="E22" s="70"/>
      <c r="F22" s="70"/>
      <c r="G22" s="69"/>
      <c r="H22" s="70"/>
      <c r="I22" s="70"/>
      <c r="J22" s="69"/>
      <c r="K22" s="37">
        <v>256963</v>
      </c>
      <c r="L22" s="70"/>
      <c r="M22" s="35">
        <f>SUM(K22:L22)</f>
        <v>256963</v>
      </c>
    </row>
    <row r="23" spans="2:13" ht="12.75">
      <c r="B23" s="26" t="s">
        <v>106</v>
      </c>
      <c r="C23" s="13" t="s">
        <v>107</v>
      </c>
      <c r="D23" s="94"/>
      <c r="E23" s="70"/>
      <c r="F23" s="70"/>
      <c r="G23" s="70"/>
      <c r="H23" s="70"/>
      <c r="I23" s="70"/>
      <c r="J23" s="69"/>
      <c r="K23" s="37"/>
      <c r="L23" s="70"/>
      <c r="M23" s="35"/>
    </row>
    <row r="24" spans="2:14" ht="12.75">
      <c r="B24" s="44" t="s">
        <v>245</v>
      </c>
      <c r="C24" s="5"/>
      <c r="D24" s="35">
        <f>D8+D9+D13</f>
        <v>49074</v>
      </c>
      <c r="E24" s="35">
        <v>9627</v>
      </c>
      <c r="F24" s="35">
        <f>F13</f>
        <v>10942</v>
      </c>
      <c r="G24" s="35">
        <f>G8+G9+G13</f>
        <v>69643</v>
      </c>
      <c r="H24" s="35">
        <f>H6+H9+H13</f>
        <v>91042</v>
      </c>
      <c r="I24" s="35">
        <f>I13</f>
        <v>2900</v>
      </c>
      <c r="J24" s="35">
        <f>SUM(H24:I24)</f>
        <v>93942</v>
      </c>
      <c r="K24" s="35">
        <f>K13+K23+K22</f>
        <v>256963</v>
      </c>
      <c r="L24" s="35">
        <f>L13</f>
        <v>26754</v>
      </c>
      <c r="M24" s="51">
        <f>G24+J24+K24+L24</f>
        <v>447302</v>
      </c>
      <c r="N24" s="43"/>
    </row>
    <row r="25" spans="2:13" ht="12.75">
      <c r="B25" s="195"/>
      <c r="C25" s="196"/>
      <c r="D25" s="197"/>
      <c r="E25" s="197"/>
      <c r="F25" s="197"/>
      <c r="G25" s="197"/>
      <c r="H25" s="197"/>
      <c r="I25" s="197"/>
      <c r="J25" s="197"/>
      <c r="K25" s="197"/>
      <c r="L25" s="197"/>
      <c r="M25" s="198"/>
    </row>
    <row r="26" spans="2:13" ht="12.75">
      <c r="B26" s="260" t="s">
        <v>121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2"/>
    </row>
    <row r="27" spans="2:13" ht="12.75">
      <c r="B27" s="26" t="s">
        <v>219</v>
      </c>
      <c r="C27" s="85" t="s">
        <v>98</v>
      </c>
      <c r="D27" s="61" t="s">
        <v>149</v>
      </c>
      <c r="E27" s="252">
        <f>(6*240*12)</f>
        <v>17280</v>
      </c>
      <c r="F27" s="219"/>
      <c r="G27" s="219"/>
      <c r="H27" s="9"/>
      <c r="I27" s="9"/>
      <c r="J27" s="9"/>
      <c r="K27" s="10"/>
      <c r="L27" s="10"/>
      <c r="M27" s="9"/>
    </row>
    <row r="28" spans="2:13" ht="12.75">
      <c r="B28" s="10" t="s">
        <v>102</v>
      </c>
      <c r="C28" s="85" t="s">
        <v>101</v>
      </c>
      <c r="D28" s="10"/>
      <c r="E28" s="253">
        <f>(E27+E32)*15.82%</f>
        <v>3129.1960000000004</v>
      </c>
      <c r="F28" s="220"/>
      <c r="G28" s="220"/>
      <c r="H28" s="10"/>
      <c r="I28" s="10"/>
      <c r="J28" s="10"/>
      <c r="K28" s="14"/>
      <c r="L28" s="10"/>
      <c r="M28" s="10"/>
    </row>
    <row r="29" spans="2:13" ht="12.75">
      <c r="B29" s="9" t="s">
        <v>97</v>
      </c>
      <c r="C29" s="85"/>
      <c r="D29" s="10"/>
      <c r="E29" s="253"/>
      <c r="F29" s="220"/>
      <c r="G29" s="220"/>
      <c r="H29" s="10"/>
      <c r="I29" s="10"/>
      <c r="J29" s="10"/>
      <c r="K29" s="14"/>
      <c r="L29" s="10"/>
      <c r="M29" s="10"/>
    </row>
    <row r="30" spans="2:13" ht="12.75">
      <c r="B30" s="10" t="s">
        <v>94</v>
      </c>
      <c r="C30" s="86" t="s">
        <v>99</v>
      </c>
      <c r="D30" s="10"/>
      <c r="E30" s="252">
        <v>5971</v>
      </c>
      <c r="F30" s="219"/>
      <c r="G30" s="219"/>
      <c r="H30" s="10"/>
      <c r="I30" s="10"/>
      <c r="J30" s="10"/>
      <c r="K30" s="14"/>
      <c r="L30" s="10"/>
      <c r="M30" s="10"/>
    </row>
    <row r="31" spans="2:13" ht="12.75">
      <c r="B31" s="10" t="s">
        <v>217</v>
      </c>
      <c r="C31" s="85" t="s">
        <v>100</v>
      </c>
      <c r="D31" s="10"/>
      <c r="E31" s="252">
        <v>9000</v>
      </c>
      <c r="F31" s="219"/>
      <c r="G31" s="219"/>
      <c r="H31" s="9"/>
      <c r="I31" s="9"/>
      <c r="J31" s="9"/>
      <c r="K31" s="110"/>
      <c r="L31" s="61"/>
      <c r="M31" s="10"/>
    </row>
    <row r="32" spans="2:13" ht="12.75">
      <c r="B32" s="26" t="s">
        <v>218</v>
      </c>
      <c r="C32" s="10" t="s">
        <v>98</v>
      </c>
      <c r="D32" s="10"/>
      <c r="E32" s="252">
        <v>2500</v>
      </c>
      <c r="F32" s="219"/>
      <c r="G32" s="219"/>
      <c r="H32" s="9"/>
      <c r="I32" s="9"/>
      <c r="J32" s="9"/>
      <c r="K32" s="110"/>
      <c r="L32" s="61"/>
      <c r="M32" s="10"/>
    </row>
    <row r="33" spans="2:13" ht="12.75">
      <c r="B33" s="26"/>
      <c r="C33" s="225" t="s">
        <v>220</v>
      </c>
      <c r="D33" s="10"/>
      <c r="E33" s="252">
        <v>1000</v>
      </c>
      <c r="F33" s="219"/>
      <c r="G33" s="219"/>
      <c r="H33" s="9"/>
      <c r="I33" s="9"/>
      <c r="J33" s="9"/>
      <c r="K33" s="110"/>
      <c r="L33" s="61"/>
      <c r="M33" s="10"/>
    </row>
    <row r="34" spans="2:13" ht="12.75">
      <c r="B34" s="9" t="s">
        <v>151</v>
      </c>
      <c r="C34" s="10"/>
      <c r="D34" s="10"/>
      <c r="E34" s="252"/>
      <c r="F34" s="109"/>
      <c r="G34" s="109"/>
      <c r="H34" s="9"/>
      <c r="I34" s="9"/>
      <c r="J34" s="9"/>
      <c r="K34" s="14"/>
      <c r="L34" s="9"/>
      <c r="M34" s="10"/>
    </row>
    <row r="35" spans="2:13" ht="12.75">
      <c r="B35" s="9" t="s">
        <v>30</v>
      </c>
      <c r="C35" s="10"/>
      <c r="D35" s="10"/>
      <c r="E35" s="254">
        <f>SUM(E27:E34)</f>
        <v>38880.195999999996</v>
      </c>
      <c r="F35" s="205"/>
      <c r="G35" s="205"/>
      <c r="H35" s="10"/>
      <c r="I35" s="10"/>
      <c r="J35" s="10"/>
      <c r="K35" s="10"/>
      <c r="L35" s="204"/>
      <c r="M35" s="51"/>
    </row>
    <row r="36" spans="5:7" ht="12.75">
      <c r="E36" s="221"/>
      <c r="F36" s="221"/>
      <c r="G36" s="221"/>
    </row>
  </sheetData>
  <sheetProtection/>
  <mergeCells count="5">
    <mergeCell ref="B3:M3"/>
    <mergeCell ref="B2:M2"/>
    <mergeCell ref="B26:M26"/>
    <mergeCell ref="C4:G4"/>
    <mergeCell ref="H4:J4"/>
  </mergeCells>
  <printOptions/>
  <pageMargins left="2.0078740157480315" right="0.7480314960629921" top="0.984251968503937" bottom="0.984251968503937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28.8515625" style="0" customWidth="1"/>
    <col min="2" max="2" width="5.7109375" style="0" customWidth="1"/>
    <col min="3" max="3" width="9.28125" style="0" customWidth="1"/>
    <col min="4" max="4" width="10.7109375" style="0" customWidth="1"/>
    <col min="5" max="5" width="10.140625" style="0" customWidth="1"/>
    <col min="6" max="6" width="9.421875" style="0" customWidth="1"/>
    <col min="7" max="7" width="8.57421875" style="0" customWidth="1"/>
    <col min="8" max="9" width="7.8515625" style="0" customWidth="1"/>
    <col min="10" max="10" width="9.00390625" style="0" customWidth="1"/>
    <col min="11" max="11" width="5.8515625" style="0" customWidth="1"/>
    <col min="12" max="12" width="6.00390625" style="0" customWidth="1"/>
    <col min="13" max="13" width="6.7109375" style="0" customWidth="1"/>
  </cols>
  <sheetData>
    <row r="2" spans="10:13" ht="12.75">
      <c r="J2" s="150" t="s">
        <v>181</v>
      </c>
      <c r="K2" s="16"/>
      <c r="M2" s="16"/>
    </row>
    <row r="4" ht="12.75">
      <c r="E4" s="181"/>
    </row>
    <row r="6" spans="1:13" ht="12.75">
      <c r="A6" s="255" t="s">
        <v>68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2.7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3" ht="12.75">
      <c r="A8" s="255" t="s">
        <v>259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2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2.75">
      <c r="A10" s="158" t="s">
        <v>76</v>
      </c>
      <c r="B10" s="158" t="s">
        <v>0</v>
      </c>
      <c r="C10" s="192" t="s">
        <v>69</v>
      </c>
      <c r="D10" s="192" t="s">
        <v>69</v>
      </c>
      <c r="E10" s="192" t="s">
        <v>69</v>
      </c>
      <c r="F10" s="192" t="s">
        <v>153</v>
      </c>
      <c r="G10" s="192" t="s">
        <v>183</v>
      </c>
      <c r="H10" s="192" t="s">
        <v>212</v>
      </c>
      <c r="I10" s="232" t="s">
        <v>251</v>
      </c>
      <c r="J10" s="269" t="s">
        <v>168</v>
      </c>
      <c r="K10" s="270"/>
      <c r="L10" s="270"/>
      <c r="M10" s="158" t="s">
        <v>29</v>
      </c>
    </row>
    <row r="11" spans="1:13" ht="12.75">
      <c r="A11" s="118"/>
      <c r="B11" s="118"/>
      <c r="C11" s="191" t="s">
        <v>209</v>
      </c>
      <c r="D11" s="191" t="s">
        <v>250</v>
      </c>
      <c r="E11" s="191" t="s">
        <v>70</v>
      </c>
      <c r="F11" s="191" t="s">
        <v>154</v>
      </c>
      <c r="G11" s="191" t="s">
        <v>184</v>
      </c>
      <c r="H11" s="191" t="s">
        <v>157</v>
      </c>
      <c r="I11" s="191" t="s">
        <v>253</v>
      </c>
      <c r="J11" s="191" t="s">
        <v>169</v>
      </c>
      <c r="K11" s="269" t="s">
        <v>171</v>
      </c>
      <c r="L11" s="270"/>
      <c r="M11" s="118"/>
    </row>
    <row r="12" spans="1:13" ht="12.75">
      <c r="A12" s="118"/>
      <c r="B12" s="118"/>
      <c r="C12" s="191" t="s">
        <v>86</v>
      </c>
      <c r="D12" s="191" t="s">
        <v>86</v>
      </c>
      <c r="E12" s="191" t="s">
        <v>122</v>
      </c>
      <c r="F12" s="191" t="s">
        <v>86</v>
      </c>
      <c r="G12" s="191" t="s">
        <v>185</v>
      </c>
      <c r="H12" s="191" t="s">
        <v>158</v>
      </c>
      <c r="I12" s="191" t="s">
        <v>252</v>
      </c>
      <c r="J12" s="191" t="s">
        <v>170</v>
      </c>
      <c r="K12" s="191" t="s">
        <v>172</v>
      </c>
      <c r="L12" s="191" t="s">
        <v>173</v>
      </c>
      <c r="M12" s="118"/>
    </row>
    <row r="13" spans="1:13" ht="12.75">
      <c r="A13" s="126" t="s">
        <v>180</v>
      </c>
      <c r="B13" s="167" t="s">
        <v>3</v>
      </c>
      <c r="C13" s="160">
        <v>2600</v>
      </c>
      <c r="D13" s="160">
        <v>600</v>
      </c>
      <c r="E13" s="160">
        <v>1000</v>
      </c>
      <c r="F13" s="160">
        <v>1000</v>
      </c>
      <c r="G13" s="160">
        <v>10626</v>
      </c>
      <c r="H13" s="160">
        <v>500</v>
      </c>
      <c r="I13" s="160">
        <v>500</v>
      </c>
      <c r="J13" s="159"/>
      <c r="K13" s="159"/>
      <c r="L13" s="159"/>
      <c r="M13" s="126">
        <f aca="true" t="shared" si="0" ref="M13:M22">SUM(C13:L13)</f>
        <v>16826</v>
      </c>
    </row>
    <row r="14" spans="1:13" ht="12.75">
      <c r="A14" s="126" t="s">
        <v>174</v>
      </c>
      <c r="B14" s="159" t="s">
        <v>5</v>
      </c>
      <c r="C14" s="160">
        <f>SUM(C15:C17)</f>
        <v>400</v>
      </c>
      <c r="D14" s="160"/>
      <c r="E14" s="160">
        <f aca="true" t="shared" si="1" ref="E14:K14">SUM(E15:E17)</f>
        <v>200</v>
      </c>
      <c r="F14" s="160">
        <f t="shared" si="1"/>
        <v>200</v>
      </c>
      <c r="G14" s="160">
        <f t="shared" si="1"/>
        <v>500</v>
      </c>
      <c r="H14" s="160">
        <v>100</v>
      </c>
      <c r="I14" s="160">
        <v>100</v>
      </c>
      <c r="J14" s="160">
        <f t="shared" si="1"/>
        <v>0</v>
      </c>
      <c r="K14" s="160">
        <f t="shared" si="1"/>
        <v>0</v>
      </c>
      <c r="L14" s="159"/>
      <c r="M14" s="126">
        <f t="shared" si="0"/>
        <v>1500</v>
      </c>
    </row>
    <row r="15" spans="1:13" ht="12.75">
      <c r="A15" s="130" t="s">
        <v>177</v>
      </c>
      <c r="B15" s="164" t="s">
        <v>7</v>
      </c>
      <c r="C15" s="162">
        <v>200</v>
      </c>
      <c r="D15" s="162"/>
      <c r="E15" s="162">
        <v>100</v>
      </c>
      <c r="F15" s="162">
        <v>100</v>
      </c>
      <c r="G15" s="162"/>
      <c r="H15" s="162">
        <v>50</v>
      </c>
      <c r="I15" s="162">
        <v>50</v>
      </c>
      <c r="J15" s="159"/>
      <c r="K15" s="159"/>
      <c r="L15" s="159"/>
      <c r="M15" s="130">
        <f t="shared" si="0"/>
        <v>500</v>
      </c>
    </row>
    <row r="16" spans="1:13" ht="12.75">
      <c r="A16" s="130" t="s">
        <v>178</v>
      </c>
      <c r="B16" s="164" t="s">
        <v>9</v>
      </c>
      <c r="C16" s="162">
        <v>100</v>
      </c>
      <c r="D16" s="162"/>
      <c r="E16" s="162">
        <v>50</v>
      </c>
      <c r="F16" s="162">
        <v>50</v>
      </c>
      <c r="G16" s="162">
        <v>500</v>
      </c>
      <c r="H16" s="162">
        <v>25</v>
      </c>
      <c r="I16" s="162">
        <v>25</v>
      </c>
      <c r="J16" s="159"/>
      <c r="K16" s="159"/>
      <c r="L16" s="159"/>
      <c r="M16" s="130">
        <f t="shared" si="0"/>
        <v>750</v>
      </c>
    </row>
    <row r="17" spans="1:13" ht="12.75">
      <c r="A17" s="130" t="s">
        <v>179</v>
      </c>
      <c r="B17" s="164" t="s">
        <v>11</v>
      </c>
      <c r="C17" s="162">
        <v>100</v>
      </c>
      <c r="D17" s="162"/>
      <c r="E17" s="162">
        <v>50</v>
      </c>
      <c r="F17" s="162">
        <v>50</v>
      </c>
      <c r="G17" s="162"/>
      <c r="H17" s="162">
        <v>25</v>
      </c>
      <c r="I17" s="162">
        <v>25</v>
      </c>
      <c r="J17" s="159"/>
      <c r="K17" s="159"/>
      <c r="L17" s="159"/>
      <c r="M17" s="130">
        <f t="shared" si="0"/>
        <v>250</v>
      </c>
    </row>
    <row r="18" spans="1:13" ht="12.75">
      <c r="A18" s="126" t="s">
        <v>12</v>
      </c>
      <c r="B18" s="159" t="s">
        <v>72</v>
      </c>
      <c r="C18" s="160">
        <f aca="true" t="shared" si="2" ref="C18:L18">SUM(C19:C22)</f>
        <v>12000</v>
      </c>
      <c r="D18" s="160">
        <f t="shared" si="2"/>
        <v>2400</v>
      </c>
      <c r="E18" s="160">
        <f t="shared" si="2"/>
        <v>5300</v>
      </c>
      <c r="F18" s="160">
        <f t="shared" si="2"/>
        <v>5300</v>
      </c>
      <c r="G18" s="160">
        <f t="shared" si="2"/>
        <v>6024</v>
      </c>
      <c r="H18" s="160">
        <f t="shared" si="2"/>
        <v>400</v>
      </c>
      <c r="I18" s="160">
        <v>400</v>
      </c>
      <c r="J18" s="160">
        <f t="shared" si="2"/>
        <v>5000</v>
      </c>
      <c r="K18" s="160">
        <f t="shared" si="2"/>
        <v>1600</v>
      </c>
      <c r="L18" s="160">
        <f t="shared" si="2"/>
        <v>600</v>
      </c>
      <c r="M18" s="160">
        <f t="shared" si="0"/>
        <v>39024</v>
      </c>
    </row>
    <row r="19" spans="1:13" ht="12.75">
      <c r="A19" s="166" t="s">
        <v>211</v>
      </c>
      <c r="B19" s="161" t="s">
        <v>210</v>
      </c>
      <c r="C19" s="162">
        <v>6500</v>
      </c>
      <c r="D19" s="162">
        <v>1000</v>
      </c>
      <c r="E19" s="162">
        <v>1400</v>
      </c>
      <c r="F19" s="162">
        <v>800</v>
      </c>
      <c r="G19" s="162"/>
      <c r="H19" s="160"/>
      <c r="I19" s="160"/>
      <c r="J19" s="160"/>
      <c r="K19" s="160"/>
      <c r="L19" s="162"/>
      <c r="M19" s="162">
        <f t="shared" si="0"/>
        <v>9700</v>
      </c>
    </row>
    <row r="20" spans="1:13" ht="12.75">
      <c r="A20" s="166" t="s">
        <v>15</v>
      </c>
      <c r="B20" s="161" t="s">
        <v>73</v>
      </c>
      <c r="C20" s="162">
        <v>500</v>
      </c>
      <c r="D20" s="162"/>
      <c r="E20" s="162">
        <v>200</v>
      </c>
      <c r="F20" s="162"/>
      <c r="G20" s="162">
        <v>1000</v>
      </c>
      <c r="H20" s="162">
        <v>150</v>
      </c>
      <c r="I20" s="162">
        <v>150</v>
      </c>
      <c r="J20" s="162"/>
      <c r="K20" s="162"/>
      <c r="L20" s="162"/>
      <c r="M20" s="162">
        <f t="shared" si="0"/>
        <v>2000</v>
      </c>
    </row>
    <row r="21" spans="1:13" ht="12.75">
      <c r="A21" s="165" t="s">
        <v>175</v>
      </c>
      <c r="B21" s="161" t="s">
        <v>74</v>
      </c>
      <c r="C21" s="162">
        <v>1100</v>
      </c>
      <c r="D21" s="162"/>
      <c r="E21" s="130">
        <v>200</v>
      </c>
      <c r="F21" s="130"/>
      <c r="G21" s="130">
        <v>2000</v>
      </c>
      <c r="H21" s="130"/>
      <c r="I21" s="130"/>
      <c r="J21" s="130"/>
      <c r="K21" s="130"/>
      <c r="L21" s="130"/>
      <c r="M21" s="162">
        <f t="shared" si="0"/>
        <v>3300</v>
      </c>
    </row>
    <row r="22" spans="1:13" ht="12.75">
      <c r="A22" s="165" t="s">
        <v>176</v>
      </c>
      <c r="B22" s="161" t="s">
        <v>75</v>
      </c>
      <c r="C22" s="162">
        <v>3900</v>
      </c>
      <c r="D22" s="162">
        <v>1400</v>
      </c>
      <c r="E22" s="162">
        <v>3500</v>
      </c>
      <c r="F22" s="162">
        <v>4500</v>
      </c>
      <c r="G22" s="162">
        <v>3024</v>
      </c>
      <c r="H22" s="162">
        <v>250</v>
      </c>
      <c r="I22" s="162">
        <v>250</v>
      </c>
      <c r="J22" s="162">
        <v>5000</v>
      </c>
      <c r="K22" s="162">
        <v>1600</v>
      </c>
      <c r="L22" s="162">
        <v>600</v>
      </c>
      <c r="M22" s="162">
        <f t="shared" si="0"/>
        <v>24024</v>
      </c>
    </row>
    <row r="23" spans="1:13" ht="12.75">
      <c r="A23" s="160" t="s">
        <v>30</v>
      </c>
      <c r="B23" s="162"/>
      <c r="C23" s="160">
        <f aca="true" t="shared" si="3" ref="C23:I23">C13+C14+C18</f>
        <v>15000</v>
      </c>
      <c r="D23" s="160">
        <f t="shared" si="3"/>
        <v>3000</v>
      </c>
      <c r="E23" s="160">
        <f t="shared" si="3"/>
        <v>6500</v>
      </c>
      <c r="F23" s="160">
        <f t="shared" si="3"/>
        <v>6500</v>
      </c>
      <c r="G23" s="160">
        <f t="shared" si="3"/>
        <v>17150</v>
      </c>
      <c r="H23" s="160">
        <f>H13+H14+H18</f>
        <v>1000</v>
      </c>
      <c r="I23" s="160">
        <f t="shared" si="3"/>
        <v>1000</v>
      </c>
      <c r="J23" s="160">
        <f>J18</f>
        <v>5000</v>
      </c>
      <c r="K23" s="160">
        <f>K18</f>
        <v>1600</v>
      </c>
      <c r="L23" s="160">
        <f>L18</f>
        <v>600</v>
      </c>
      <c r="M23" s="160">
        <f>M13+M14+M18</f>
        <v>57350</v>
      </c>
    </row>
    <row r="24" spans="1:13" ht="12.75">
      <c r="A24" s="115"/>
      <c r="B24" s="115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15"/>
    </row>
    <row r="25" spans="1:13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3" ht="12.7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  <row r="28" spans="1:13" ht="12.75">
      <c r="A28" s="115"/>
      <c r="B28" s="115"/>
      <c r="C28" s="115"/>
      <c r="D28" s="115"/>
      <c r="E28" s="115"/>
      <c r="F28" s="115"/>
      <c r="G28" s="115"/>
      <c r="H28" s="115"/>
      <c r="I28" s="115"/>
      <c r="J28" s="173" t="s">
        <v>27</v>
      </c>
      <c r="K28" s="173"/>
      <c r="L28" s="173"/>
      <c r="M28" s="115"/>
    </row>
    <row r="29" spans="1:13" ht="12.75">
      <c r="A29" s="115"/>
      <c r="B29" s="115"/>
      <c r="C29" s="115"/>
      <c r="D29" s="115"/>
      <c r="E29" s="115"/>
      <c r="F29" s="115"/>
      <c r="G29" s="115"/>
      <c r="H29" s="115"/>
      <c r="I29" s="115"/>
      <c r="J29" s="173"/>
      <c r="K29" s="173"/>
      <c r="L29" s="173"/>
      <c r="M29" s="115"/>
    </row>
    <row r="30" spans="1:13" ht="12.75">
      <c r="A30" s="115"/>
      <c r="B30" s="115"/>
      <c r="C30" s="115"/>
      <c r="D30" s="115"/>
      <c r="E30" s="115"/>
      <c r="F30" s="115"/>
      <c r="G30" s="115"/>
      <c r="H30" s="115"/>
      <c r="I30" s="115"/>
      <c r="J30" s="173" t="s">
        <v>214</v>
      </c>
      <c r="K30" s="173"/>
      <c r="L30" s="173"/>
      <c r="M30" s="115"/>
    </row>
    <row r="31" spans="1:13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12.75">
      <c r="A32" s="115"/>
      <c r="B32" s="115"/>
      <c r="C32" s="115"/>
      <c r="D32" s="115"/>
      <c r="E32" s="115"/>
      <c r="F32" s="115"/>
      <c r="G32" s="115"/>
      <c r="H32" s="115"/>
      <c r="I32" s="115"/>
      <c r="J32" s="157"/>
      <c r="K32" s="157"/>
      <c r="L32" s="157"/>
      <c r="M32" s="115"/>
    </row>
    <row r="33" spans="1:13" ht="12.75">
      <c r="A33" s="115"/>
      <c r="B33" s="115"/>
      <c r="C33" s="115"/>
      <c r="D33" s="115"/>
      <c r="E33" s="115"/>
      <c r="F33" s="115"/>
      <c r="G33" s="115"/>
      <c r="H33" s="115"/>
      <c r="I33" s="115"/>
      <c r="J33" s="157"/>
      <c r="K33" s="157"/>
      <c r="L33" s="157"/>
      <c r="M33" s="115"/>
    </row>
    <row r="34" spans="1:13" ht="12.75">
      <c r="A34" s="115"/>
      <c r="B34" s="115"/>
      <c r="C34" s="115"/>
      <c r="D34" s="115"/>
      <c r="E34" s="115"/>
      <c r="F34" s="115"/>
      <c r="G34" s="115"/>
      <c r="H34" s="115"/>
      <c r="I34" s="115"/>
      <c r="J34" s="157"/>
      <c r="K34" s="157"/>
      <c r="L34" s="157"/>
      <c r="M34" s="115"/>
    </row>
  </sheetData>
  <sheetProtection/>
  <mergeCells count="4">
    <mergeCell ref="A6:M6"/>
    <mergeCell ref="A8:M8"/>
    <mergeCell ref="J10:L10"/>
    <mergeCell ref="K11:L11"/>
  </mergeCells>
  <printOptions/>
  <pageMargins left="0.9448818897637796" right="0.7480314960629921" top="0.984251968503937" bottom="0.984251968503937" header="0.275590551181102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4.7109375" style="0" customWidth="1"/>
    <col min="2" max="2" width="15.00390625" style="0" customWidth="1"/>
    <col min="3" max="3" width="14.421875" style="0" customWidth="1"/>
    <col min="4" max="4" width="14.57421875" style="0" customWidth="1"/>
    <col min="5" max="5" width="10.28125" style="0" customWidth="1"/>
    <col min="6" max="6" width="11.7109375" style="0" customWidth="1"/>
    <col min="7" max="7" width="6.8515625" style="0" customWidth="1"/>
    <col min="8" max="8" width="7.57421875" style="0" customWidth="1"/>
    <col min="9" max="9" width="8.421875" style="0" customWidth="1"/>
    <col min="10" max="10" width="7.57421875" style="0" customWidth="1"/>
    <col min="11" max="11" width="7.140625" style="0" customWidth="1"/>
    <col min="12" max="12" width="6.57421875" style="0" customWidth="1"/>
    <col min="13" max="13" width="6.28125" style="0" customWidth="1"/>
    <col min="14" max="14" width="6.00390625" style="0" customWidth="1"/>
    <col min="15" max="15" width="6.421875" style="0" customWidth="1"/>
  </cols>
  <sheetData>
    <row r="1" spans="2:9" ht="12.75">
      <c r="B1" s="273"/>
      <c r="C1" s="273"/>
      <c r="D1" s="273"/>
      <c r="E1" s="273"/>
      <c r="F1" s="273"/>
      <c r="G1" s="273"/>
      <c r="H1" s="273"/>
      <c r="I1" s="273"/>
    </row>
    <row r="2" spans="2:9" ht="12.75">
      <c r="B2" s="274"/>
      <c r="C2" s="274"/>
      <c r="D2" s="274"/>
      <c r="E2" s="274"/>
      <c r="F2" s="274"/>
      <c r="G2" s="274"/>
      <c r="H2" s="274"/>
      <c r="I2" s="274"/>
    </row>
    <row r="3" spans="2:9" s="181" customFormat="1" ht="12.75">
      <c r="B3" s="65" t="s">
        <v>231</v>
      </c>
      <c r="C3" s="183"/>
      <c r="D3" s="183"/>
      <c r="E3" s="206"/>
      <c r="F3" s="206"/>
      <c r="G3" s="183"/>
      <c r="H3" s="183"/>
      <c r="I3" s="183"/>
    </row>
    <row r="4" spans="2:9" ht="12.75">
      <c r="B4" s="65"/>
      <c r="C4" s="65"/>
      <c r="D4" s="183"/>
      <c r="E4" s="65"/>
      <c r="F4" s="65"/>
      <c r="G4" s="65"/>
      <c r="H4" s="65"/>
      <c r="I4" s="65"/>
    </row>
    <row r="5" spans="2:9" ht="12.75">
      <c r="B5" s="65"/>
      <c r="C5" s="65"/>
      <c r="D5" s="65"/>
      <c r="E5" s="65"/>
      <c r="F5" s="65"/>
      <c r="G5" s="65"/>
      <c r="H5" s="65"/>
      <c r="I5" s="65"/>
    </row>
    <row r="6" spans="2:9" ht="12.75">
      <c r="B6" s="65"/>
      <c r="C6" s="65"/>
      <c r="D6" s="65"/>
      <c r="E6" s="65"/>
      <c r="F6" s="65"/>
      <c r="G6" s="65"/>
      <c r="H6" s="65"/>
      <c r="I6" s="65"/>
    </row>
    <row r="7" spans="2:9" ht="12.75">
      <c r="B7" s="256" t="s">
        <v>28</v>
      </c>
      <c r="C7" s="256"/>
      <c r="D7" s="256"/>
      <c r="E7" s="256"/>
      <c r="F7" s="256"/>
      <c r="G7" s="65"/>
      <c r="H7" s="65"/>
      <c r="I7" s="65"/>
    </row>
    <row r="8" spans="2:9" ht="12.75">
      <c r="B8" s="256" t="s">
        <v>233</v>
      </c>
      <c r="C8" s="256"/>
      <c r="D8" s="256"/>
      <c r="E8" s="256"/>
      <c r="F8" s="256"/>
      <c r="G8" s="65"/>
      <c r="H8" s="65"/>
      <c r="I8" s="65"/>
    </row>
    <row r="9" spans="2:7" ht="12.75">
      <c r="B9" s="256"/>
      <c r="C9" s="256"/>
      <c r="D9" s="256"/>
      <c r="E9" s="256"/>
      <c r="F9" s="256"/>
      <c r="G9" s="256"/>
    </row>
    <row r="10" spans="2:7" ht="13.5" thickBot="1">
      <c r="B10" s="256"/>
      <c r="C10" s="256"/>
      <c r="D10" s="256"/>
      <c r="E10" s="256"/>
      <c r="F10" s="256"/>
      <c r="G10" s="256"/>
    </row>
    <row r="11" spans="1:9" ht="13.5" thickTop="1">
      <c r="A11" s="40" t="s">
        <v>81</v>
      </c>
      <c r="B11" s="74"/>
      <c r="C11" s="20" t="s">
        <v>110</v>
      </c>
      <c r="D11" s="175" t="s">
        <v>39</v>
      </c>
      <c r="E11" s="41" t="s">
        <v>111</v>
      </c>
      <c r="F11" s="21" t="s">
        <v>90</v>
      </c>
      <c r="G11" s="18"/>
      <c r="H11" s="17"/>
      <c r="I11" s="17"/>
    </row>
    <row r="12" spans="1:9" ht="12.75">
      <c r="A12" s="22" t="s">
        <v>114</v>
      </c>
      <c r="B12" s="75" t="s">
        <v>113</v>
      </c>
      <c r="C12" s="4" t="s">
        <v>26</v>
      </c>
      <c r="D12" s="30" t="s">
        <v>228</v>
      </c>
      <c r="E12" s="42" t="s">
        <v>112</v>
      </c>
      <c r="F12" s="24"/>
      <c r="G12" s="18"/>
      <c r="H12" s="53"/>
      <c r="I12" s="17"/>
    </row>
    <row r="13" spans="1:9" ht="12.75">
      <c r="A13" s="77" t="s">
        <v>115</v>
      </c>
      <c r="B13" s="76"/>
      <c r="C13" s="7"/>
      <c r="D13" s="83"/>
      <c r="E13" s="54" t="s">
        <v>40</v>
      </c>
      <c r="F13" s="66" t="s">
        <v>119</v>
      </c>
      <c r="G13" s="67"/>
      <c r="H13" s="17"/>
      <c r="I13" s="53"/>
    </row>
    <row r="14" spans="1:9" ht="12.75">
      <c r="A14" s="80">
        <v>1</v>
      </c>
      <c r="B14" s="81">
        <v>2</v>
      </c>
      <c r="C14" s="57">
        <v>3</v>
      </c>
      <c r="D14" s="84">
        <v>4</v>
      </c>
      <c r="E14" s="79">
        <v>5</v>
      </c>
      <c r="F14" s="106">
        <v>6</v>
      </c>
      <c r="G14" s="67"/>
      <c r="H14" s="17"/>
      <c r="I14" s="53"/>
    </row>
    <row r="15" spans="1:9" ht="12.75">
      <c r="A15" s="12">
        <v>1</v>
      </c>
      <c r="B15" s="32" t="s">
        <v>54</v>
      </c>
      <c r="C15" s="10">
        <f>6+0.25</f>
        <v>6.25</v>
      </c>
      <c r="D15" s="25">
        <v>10440</v>
      </c>
      <c r="E15" s="52">
        <f>SUM(C15*D15)</f>
        <v>65250</v>
      </c>
      <c r="F15" s="28">
        <f>E15</f>
        <v>65250</v>
      </c>
      <c r="G15" s="36"/>
      <c r="H15" s="36"/>
      <c r="I15" s="36"/>
    </row>
    <row r="16" spans="1:9" ht="12.75">
      <c r="A16" s="12">
        <v>2</v>
      </c>
      <c r="B16" s="32" t="s">
        <v>55</v>
      </c>
      <c r="C16" s="10">
        <v>1</v>
      </c>
      <c r="D16" s="25">
        <v>10440</v>
      </c>
      <c r="E16" s="52">
        <f aca="true" t="shared" si="0" ref="E16:E29">SUM(C16*D16)</f>
        <v>10440</v>
      </c>
      <c r="F16" s="28">
        <f aca="true" t="shared" si="1" ref="F16:F28">E16</f>
        <v>10440</v>
      </c>
      <c r="G16" s="36"/>
      <c r="H16" s="36"/>
      <c r="I16" s="36"/>
    </row>
    <row r="17" spans="1:9" ht="12.75">
      <c r="A17" s="12">
        <v>3</v>
      </c>
      <c r="B17" s="32" t="s">
        <v>56</v>
      </c>
      <c r="C17" s="10">
        <v>1</v>
      </c>
      <c r="D17" s="25">
        <v>10440</v>
      </c>
      <c r="E17" s="52">
        <f t="shared" si="0"/>
        <v>10440</v>
      </c>
      <c r="F17" s="28">
        <f t="shared" si="1"/>
        <v>10440</v>
      </c>
      <c r="G17" s="36"/>
      <c r="H17" s="36"/>
      <c r="I17" s="36"/>
    </row>
    <row r="18" spans="1:9" ht="12.75">
      <c r="A18" s="12">
        <v>4</v>
      </c>
      <c r="B18" s="32" t="s">
        <v>57</v>
      </c>
      <c r="C18" s="10">
        <v>1</v>
      </c>
      <c r="D18" s="25">
        <v>10440</v>
      </c>
      <c r="E18" s="52">
        <f t="shared" si="0"/>
        <v>10440</v>
      </c>
      <c r="F18" s="28">
        <f t="shared" si="1"/>
        <v>10440</v>
      </c>
      <c r="G18" s="36"/>
      <c r="H18" s="36"/>
      <c r="I18" s="36"/>
    </row>
    <row r="19" spans="1:9" ht="12.75">
      <c r="A19" s="12">
        <v>5</v>
      </c>
      <c r="B19" s="32" t="s">
        <v>58</v>
      </c>
      <c r="C19" s="10">
        <v>1</v>
      </c>
      <c r="D19" s="25">
        <v>10440</v>
      </c>
      <c r="E19" s="52">
        <f t="shared" si="0"/>
        <v>10440</v>
      </c>
      <c r="F19" s="28">
        <f t="shared" si="1"/>
        <v>10440</v>
      </c>
      <c r="G19" s="36"/>
      <c r="H19" s="36"/>
      <c r="I19" s="36"/>
    </row>
    <row r="20" spans="1:9" ht="12.75">
      <c r="A20" s="12">
        <v>6</v>
      </c>
      <c r="B20" s="32" t="s">
        <v>59</v>
      </c>
      <c r="C20" s="10">
        <v>2</v>
      </c>
      <c r="D20" s="25">
        <v>10440</v>
      </c>
      <c r="E20" s="52">
        <f t="shared" si="0"/>
        <v>20880</v>
      </c>
      <c r="F20" s="28">
        <f t="shared" si="1"/>
        <v>20880</v>
      </c>
      <c r="G20" s="36"/>
      <c r="H20" s="36"/>
      <c r="I20" s="36"/>
    </row>
    <row r="21" spans="1:9" ht="12.75">
      <c r="A21" s="12">
        <v>7</v>
      </c>
      <c r="B21" s="32" t="s">
        <v>60</v>
      </c>
      <c r="C21" s="10">
        <v>1</v>
      </c>
      <c r="D21" s="25">
        <v>10440</v>
      </c>
      <c r="E21" s="52">
        <f t="shared" si="0"/>
        <v>10440</v>
      </c>
      <c r="F21" s="28">
        <f t="shared" si="1"/>
        <v>10440</v>
      </c>
      <c r="G21" s="36"/>
      <c r="H21" s="36"/>
      <c r="I21" s="36"/>
    </row>
    <row r="22" spans="1:9" ht="12.75">
      <c r="A22" s="12">
        <v>8</v>
      </c>
      <c r="B22" s="32" t="s">
        <v>116</v>
      </c>
      <c r="C22" s="10">
        <v>1</v>
      </c>
      <c r="D22" s="25">
        <v>10440</v>
      </c>
      <c r="E22" s="52">
        <f t="shared" si="0"/>
        <v>10440</v>
      </c>
      <c r="F22" s="28">
        <f t="shared" si="1"/>
        <v>10440</v>
      </c>
      <c r="G22" s="36"/>
      <c r="H22" s="36"/>
      <c r="I22" s="36"/>
    </row>
    <row r="23" spans="1:9" ht="12.75">
      <c r="A23" s="12">
        <v>9</v>
      </c>
      <c r="B23" s="32" t="s">
        <v>117</v>
      </c>
      <c r="C23" s="10">
        <v>1</v>
      </c>
      <c r="D23" s="25">
        <v>10440</v>
      </c>
      <c r="E23" s="52">
        <f t="shared" si="0"/>
        <v>10440</v>
      </c>
      <c r="F23" s="28">
        <f t="shared" si="1"/>
        <v>10440</v>
      </c>
      <c r="G23" s="36"/>
      <c r="H23" s="36"/>
      <c r="I23" s="36"/>
    </row>
    <row r="24" spans="1:9" ht="12.75">
      <c r="A24" s="12">
        <v>10</v>
      </c>
      <c r="B24" s="32" t="s">
        <v>118</v>
      </c>
      <c r="C24" s="10">
        <v>1</v>
      </c>
      <c r="D24" s="25">
        <v>10440</v>
      </c>
      <c r="E24" s="52">
        <f t="shared" si="0"/>
        <v>10440</v>
      </c>
      <c r="F24" s="28">
        <f t="shared" si="1"/>
        <v>10440</v>
      </c>
      <c r="G24" s="36"/>
      <c r="H24" s="36"/>
      <c r="I24" s="36"/>
    </row>
    <row r="25" spans="1:9" ht="12.75">
      <c r="A25" s="12">
        <v>11</v>
      </c>
      <c r="B25" s="32" t="s">
        <v>64</v>
      </c>
      <c r="C25" s="10">
        <f>3+0.25</f>
        <v>3.25</v>
      </c>
      <c r="D25" s="25">
        <v>10440</v>
      </c>
      <c r="E25" s="52">
        <f t="shared" si="0"/>
        <v>33930</v>
      </c>
      <c r="F25" s="28">
        <f t="shared" si="1"/>
        <v>33930</v>
      </c>
      <c r="G25" s="36"/>
      <c r="H25" s="36"/>
      <c r="I25" s="36"/>
    </row>
    <row r="26" spans="1:9" ht="12.75">
      <c r="A26" s="12">
        <v>12</v>
      </c>
      <c r="B26" s="32" t="s">
        <v>79</v>
      </c>
      <c r="C26" s="10">
        <v>3.5</v>
      </c>
      <c r="D26" s="25">
        <v>10440</v>
      </c>
      <c r="E26" s="52">
        <f t="shared" si="0"/>
        <v>36540</v>
      </c>
      <c r="F26" s="28">
        <f t="shared" si="1"/>
        <v>36540</v>
      </c>
      <c r="G26" s="36"/>
      <c r="H26" s="36"/>
      <c r="I26" s="36"/>
    </row>
    <row r="27" spans="1:9" ht="12.75">
      <c r="A27" s="12">
        <v>13</v>
      </c>
      <c r="B27" s="32" t="s">
        <v>66</v>
      </c>
      <c r="C27" s="10">
        <f>3.5+0.25</f>
        <v>3.75</v>
      </c>
      <c r="D27" s="25">
        <v>10440</v>
      </c>
      <c r="E27" s="52">
        <f>SUM(C27*D27)</f>
        <v>39150</v>
      </c>
      <c r="F27" s="28">
        <f t="shared" si="1"/>
        <v>39150</v>
      </c>
      <c r="G27" s="36"/>
      <c r="H27" s="36"/>
      <c r="I27" s="36"/>
    </row>
    <row r="28" spans="1:9" ht="12.75">
      <c r="A28" s="12">
        <v>14</v>
      </c>
      <c r="B28" s="32" t="s">
        <v>67</v>
      </c>
      <c r="C28" s="10">
        <v>1</v>
      </c>
      <c r="D28" s="25">
        <v>10440</v>
      </c>
      <c r="E28" s="52">
        <f t="shared" si="0"/>
        <v>10440</v>
      </c>
      <c r="F28" s="28">
        <f t="shared" si="1"/>
        <v>10440</v>
      </c>
      <c r="G28" s="36"/>
      <c r="H28" s="36"/>
      <c r="I28" s="36"/>
    </row>
    <row r="29" spans="1:9" ht="12.75">
      <c r="A29" s="142">
        <v>15</v>
      </c>
      <c r="B29" s="149" t="s">
        <v>152</v>
      </c>
      <c r="C29" s="19">
        <v>1</v>
      </c>
      <c r="D29" s="25">
        <v>10440</v>
      </c>
      <c r="E29" s="52">
        <f t="shared" si="0"/>
        <v>10440</v>
      </c>
      <c r="F29" s="147">
        <f>SUM(E29)</f>
        <v>10440</v>
      </c>
      <c r="G29" s="36"/>
      <c r="H29" s="36"/>
      <c r="I29" s="36"/>
    </row>
    <row r="30" spans="1:9" ht="12.75">
      <c r="A30" s="142">
        <v>16</v>
      </c>
      <c r="B30" s="148" t="s">
        <v>166</v>
      </c>
      <c r="C30" s="170">
        <v>1.25</v>
      </c>
      <c r="D30" s="25">
        <v>10440</v>
      </c>
      <c r="E30" s="171">
        <f>C30*D30</f>
        <v>13050</v>
      </c>
      <c r="F30" s="172">
        <f>SUM(E30)</f>
        <v>13050</v>
      </c>
      <c r="G30" s="36"/>
      <c r="H30" s="36"/>
      <c r="I30" s="36"/>
    </row>
    <row r="31" spans="1:10" ht="13.5" thickBot="1">
      <c r="A31" s="29"/>
      <c r="B31" s="99" t="s">
        <v>147</v>
      </c>
      <c r="C31" s="45">
        <f>SUM(C15:C30)</f>
        <v>30</v>
      </c>
      <c r="D31" s="176">
        <v>10440</v>
      </c>
      <c r="E31" s="55">
        <f>C31*D31</f>
        <v>313200</v>
      </c>
      <c r="F31" s="62">
        <f>SUM(F15:F30)</f>
        <v>313200</v>
      </c>
      <c r="G31" s="58"/>
      <c r="H31" s="58"/>
      <c r="I31" s="36"/>
      <c r="J31" s="16"/>
    </row>
    <row r="32" spans="3:9" ht="13.5" thickTop="1">
      <c r="C32" s="48"/>
      <c r="D32" s="56"/>
      <c r="F32" s="78"/>
      <c r="I32" s="36"/>
    </row>
    <row r="33" ht="12.75">
      <c r="I33" s="36"/>
    </row>
    <row r="34" ht="12.75">
      <c r="I34" s="88"/>
    </row>
    <row r="35" ht="12.75">
      <c r="I35" s="17"/>
    </row>
    <row r="36" ht="12.75">
      <c r="E36" s="173" t="s">
        <v>27</v>
      </c>
    </row>
    <row r="37" spans="5:7" ht="12.75">
      <c r="E37" s="173"/>
      <c r="G37" s="173"/>
    </row>
    <row r="38" spans="5:7" ht="12.75">
      <c r="E38" s="173" t="s">
        <v>214</v>
      </c>
      <c r="G38" s="173"/>
    </row>
    <row r="39" spans="1:7" ht="12.75">
      <c r="A39" s="48"/>
      <c r="B39" s="49"/>
      <c r="D39" s="48"/>
      <c r="E39" s="173"/>
      <c r="G39" s="173"/>
    </row>
    <row r="40" spans="5:6" ht="12.75">
      <c r="E40" s="49"/>
      <c r="F40" s="49"/>
    </row>
    <row r="41" spans="5:6" ht="12.75">
      <c r="E41" s="16"/>
      <c r="F41" s="16"/>
    </row>
    <row r="42" spans="5:6" ht="12.75">
      <c r="E42" s="16"/>
      <c r="F42" s="16"/>
    </row>
    <row r="43" spans="5:6" ht="12.75">
      <c r="E43" s="16"/>
      <c r="F43" s="16"/>
    </row>
    <row r="44" spans="5:6" ht="12.75">
      <c r="E44" s="16"/>
      <c r="F44" s="16"/>
    </row>
    <row r="45" spans="5:6" ht="12.75">
      <c r="E45" s="16"/>
      <c r="F45" s="16"/>
    </row>
    <row r="47" spans="2:15" ht="12.75">
      <c r="B47" s="256" t="s">
        <v>234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</row>
    <row r="48" spans="2:1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3.5" thickBot="1">
      <c r="B49" s="1"/>
      <c r="C49" s="1"/>
      <c r="D49" s="202">
        <v>0.3</v>
      </c>
      <c r="E49" s="1"/>
      <c r="F49" s="1"/>
      <c r="G49" s="202">
        <v>0.25</v>
      </c>
      <c r="H49" s="1"/>
      <c r="I49" s="1"/>
      <c r="J49" s="202">
        <v>0.2</v>
      </c>
      <c r="K49" s="1"/>
      <c r="L49" s="1"/>
      <c r="M49" s="202">
        <v>0.25</v>
      </c>
      <c r="N49" s="1"/>
      <c r="O49" s="1"/>
    </row>
    <row r="50" spans="2:15" ht="13.5" thickTop="1">
      <c r="B50" s="40" t="s">
        <v>34</v>
      </c>
      <c r="C50" s="20" t="s">
        <v>29</v>
      </c>
      <c r="D50" s="271" t="s">
        <v>41</v>
      </c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2"/>
    </row>
    <row r="51" spans="2:15" ht="12.75">
      <c r="B51" s="6"/>
      <c r="C51" s="7"/>
      <c r="D51" s="5" t="s">
        <v>42</v>
      </c>
      <c r="E51" s="5" t="s">
        <v>43</v>
      </c>
      <c r="F51" s="5" t="s">
        <v>44</v>
      </c>
      <c r="G51" s="5" t="s">
        <v>45</v>
      </c>
      <c r="H51" s="5" t="s">
        <v>46</v>
      </c>
      <c r="I51" s="5" t="s">
        <v>47</v>
      </c>
      <c r="J51" s="5" t="s">
        <v>48</v>
      </c>
      <c r="K51" s="5" t="s">
        <v>49</v>
      </c>
      <c r="L51" s="5" t="s">
        <v>50</v>
      </c>
      <c r="M51" s="5" t="s">
        <v>51</v>
      </c>
      <c r="N51" s="5" t="s">
        <v>52</v>
      </c>
      <c r="O51" s="112" t="s">
        <v>53</v>
      </c>
    </row>
    <row r="52" spans="2:17" ht="12.75">
      <c r="B52" s="12" t="s">
        <v>54</v>
      </c>
      <c r="C52" s="39">
        <v>65250</v>
      </c>
      <c r="D52" s="26">
        <v>6525</v>
      </c>
      <c r="E52" s="26">
        <v>6525</v>
      </c>
      <c r="F52" s="26">
        <v>6525</v>
      </c>
      <c r="G52" s="26">
        <v>5437</v>
      </c>
      <c r="H52" s="26">
        <v>5438</v>
      </c>
      <c r="I52" s="26">
        <v>5438</v>
      </c>
      <c r="J52" s="26">
        <v>4350</v>
      </c>
      <c r="K52" s="26">
        <v>4350</v>
      </c>
      <c r="L52" s="26">
        <v>4350</v>
      </c>
      <c r="M52" s="26">
        <v>5437</v>
      </c>
      <c r="N52" s="26">
        <v>5437</v>
      </c>
      <c r="O52" s="26">
        <v>5438</v>
      </c>
      <c r="Q52" s="43"/>
    </row>
    <row r="53" spans="2:19" ht="12.75">
      <c r="B53" s="12" t="s">
        <v>55</v>
      </c>
      <c r="C53" s="39">
        <v>10440</v>
      </c>
      <c r="D53" s="26">
        <v>1044</v>
      </c>
      <c r="E53" s="26">
        <v>1044</v>
      </c>
      <c r="F53" s="26">
        <v>1044</v>
      </c>
      <c r="G53" s="26">
        <v>870</v>
      </c>
      <c r="H53" s="26">
        <v>870</v>
      </c>
      <c r="I53" s="26">
        <v>870</v>
      </c>
      <c r="J53" s="26">
        <v>696</v>
      </c>
      <c r="K53" s="26">
        <v>696</v>
      </c>
      <c r="L53" s="26">
        <v>696</v>
      </c>
      <c r="M53" s="26">
        <v>870</v>
      </c>
      <c r="N53" s="26">
        <v>870</v>
      </c>
      <c r="O53" s="26">
        <v>870</v>
      </c>
      <c r="Q53" s="43"/>
      <c r="S53" s="43"/>
    </row>
    <row r="54" spans="2:17" ht="12.75">
      <c r="B54" s="12" t="s">
        <v>56</v>
      </c>
      <c r="C54" s="39">
        <v>10440</v>
      </c>
      <c r="D54" s="26">
        <v>1044</v>
      </c>
      <c r="E54" s="26">
        <v>1044</v>
      </c>
      <c r="F54" s="26">
        <v>1044</v>
      </c>
      <c r="G54" s="26">
        <v>870</v>
      </c>
      <c r="H54" s="26">
        <v>870</v>
      </c>
      <c r="I54" s="26">
        <v>870</v>
      </c>
      <c r="J54" s="26">
        <v>696</v>
      </c>
      <c r="K54" s="26">
        <v>696</v>
      </c>
      <c r="L54" s="26">
        <v>696</v>
      </c>
      <c r="M54" s="26">
        <v>870</v>
      </c>
      <c r="N54" s="26">
        <v>870</v>
      </c>
      <c r="O54" s="26">
        <v>870</v>
      </c>
      <c r="Q54" s="43"/>
    </row>
    <row r="55" spans="2:17" ht="12.75">
      <c r="B55" s="12" t="s">
        <v>57</v>
      </c>
      <c r="C55" s="39">
        <v>10440</v>
      </c>
      <c r="D55" s="26">
        <v>1044</v>
      </c>
      <c r="E55" s="26">
        <v>1044</v>
      </c>
      <c r="F55" s="26">
        <v>1044</v>
      </c>
      <c r="G55" s="26">
        <v>870</v>
      </c>
      <c r="H55" s="26">
        <v>870</v>
      </c>
      <c r="I55" s="26">
        <v>870</v>
      </c>
      <c r="J55" s="26">
        <v>696</v>
      </c>
      <c r="K55" s="26">
        <v>696</v>
      </c>
      <c r="L55" s="26">
        <v>696</v>
      </c>
      <c r="M55" s="26">
        <v>870</v>
      </c>
      <c r="N55" s="26">
        <v>870</v>
      </c>
      <c r="O55" s="26">
        <v>870</v>
      </c>
      <c r="Q55" s="43"/>
    </row>
    <row r="56" spans="2:17" ht="12.75">
      <c r="B56" s="12" t="s">
        <v>58</v>
      </c>
      <c r="C56" s="39">
        <v>10440</v>
      </c>
      <c r="D56" s="26">
        <v>1044</v>
      </c>
      <c r="E56" s="26">
        <v>1044</v>
      </c>
      <c r="F56" s="26">
        <v>1044</v>
      </c>
      <c r="G56" s="26">
        <v>870</v>
      </c>
      <c r="H56" s="26">
        <v>870</v>
      </c>
      <c r="I56" s="26">
        <v>870</v>
      </c>
      <c r="J56" s="26">
        <v>696</v>
      </c>
      <c r="K56" s="26">
        <v>696</v>
      </c>
      <c r="L56" s="26">
        <v>696</v>
      </c>
      <c r="M56" s="26">
        <v>870</v>
      </c>
      <c r="N56" s="26">
        <v>870</v>
      </c>
      <c r="O56" s="26">
        <v>870</v>
      </c>
      <c r="Q56" s="43"/>
    </row>
    <row r="57" spans="2:19" ht="12.75">
      <c r="B57" s="12" t="s">
        <v>59</v>
      </c>
      <c r="C57" s="39">
        <v>20880</v>
      </c>
      <c r="D57" s="26">
        <v>2088</v>
      </c>
      <c r="E57" s="26">
        <v>2088</v>
      </c>
      <c r="F57" s="26">
        <v>2088</v>
      </c>
      <c r="G57" s="26">
        <v>1740</v>
      </c>
      <c r="H57" s="26">
        <v>1740</v>
      </c>
      <c r="I57" s="26">
        <v>1740</v>
      </c>
      <c r="J57" s="26">
        <v>1392</v>
      </c>
      <c r="K57" s="26">
        <v>1392</v>
      </c>
      <c r="L57" s="26">
        <v>1392</v>
      </c>
      <c r="M57" s="26">
        <v>1740</v>
      </c>
      <c r="N57" s="26">
        <v>1740</v>
      </c>
      <c r="O57" s="26">
        <v>1740</v>
      </c>
      <c r="Q57" s="43"/>
      <c r="S57" s="43"/>
    </row>
    <row r="58" spans="2:17" ht="12.75">
      <c r="B58" s="12" t="s">
        <v>60</v>
      </c>
      <c r="C58" s="39">
        <v>10440</v>
      </c>
      <c r="D58" s="26">
        <v>1044</v>
      </c>
      <c r="E58" s="26">
        <v>1044</v>
      </c>
      <c r="F58" s="26">
        <v>1044</v>
      </c>
      <c r="G58" s="26">
        <v>870</v>
      </c>
      <c r="H58" s="26">
        <v>870</v>
      </c>
      <c r="I58" s="26">
        <v>870</v>
      </c>
      <c r="J58" s="26">
        <v>696</v>
      </c>
      <c r="K58" s="26">
        <v>696</v>
      </c>
      <c r="L58" s="26">
        <v>696</v>
      </c>
      <c r="M58" s="26">
        <v>870</v>
      </c>
      <c r="N58" s="26">
        <v>870</v>
      </c>
      <c r="O58" s="26">
        <v>870</v>
      </c>
      <c r="Q58" s="43"/>
    </row>
    <row r="59" spans="2:17" ht="12.75">
      <c r="B59" s="12" t="s">
        <v>61</v>
      </c>
      <c r="C59" s="39">
        <v>10440</v>
      </c>
      <c r="D59" s="26">
        <v>1044</v>
      </c>
      <c r="E59" s="26">
        <v>1044</v>
      </c>
      <c r="F59" s="26">
        <v>1044</v>
      </c>
      <c r="G59" s="26">
        <v>870</v>
      </c>
      <c r="H59" s="26">
        <v>870</v>
      </c>
      <c r="I59" s="26">
        <v>870</v>
      </c>
      <c r="J59" s="26">
        <v>696</v>
      </c>
      <c r="K59" s="26">
        <v>696</v>
      </c>
      <c r="L59" s="26">
        <v>696</v>
      </c>
      <c r="M59" s="26">
        <v>870</v>
      </c>
      <c r="N59" s="26">
        <v>870</v>
      </c>
      <c r="O59" s="26">
        <v>870</v>
      </c>
      <c r="Q59" s="43"/>
    </row>
    <row r="60" spans="2:17" ht="12.75">
      <c r="B60" s="12" t="s">
        <v>62</v>
      </c>
      <c r="C60" s="39">
        <v>10440</v>
      </c>
      <c r="D60" s="26">
        <v>1044</v>
      </c>
      <c r="E60" s="26">
        <v>1044</v>
      </c>
      <c r="F60" s="26">
        <v>1044</v>
      </c>
      <c r="G60" s="26">
        <v>870</v>
      </c>
      <c r="H60" s="26">
        <v>870</v>
      </c>
      <c r="I60" s="26">
        <v>870</v>
      </c>
      <c r="J60" s="26">
        <v>696</v>
      </c>
      <c r="K60" s="26">
        <v>696</v>
      </c>
      <c r="L60" s="26">
        <v>696</v>
      </c>
      <c r="M60" s="26">
        <v>870</v>
      </c>
      <c r="N60" s="26">
        <v>870</v>
      </c>
      <c r="O60" s="26">
        <v>870</v>
      </c>
      <c r="Q60" s="43"/>
    </row>
    <row r="61" spans="2:17" ht="12.75">
      <c r="B61" s="12" t="s">
        <v>63</v>
      </c>
      <c r="C61" s="39">
        <v>10440</v>
      </c>
      <c r="D61" s="26">
        <v>1044</v>
      </c>
      <c r="E61" s="26">
        <v>1044</v>
      </c>
      <c r="F61" s="26">
        <v>1044</v>
      </c>
      <c r="G61" s="26">
        <v>870</v>
      </c>
      <c r="H61" s="26">
        <v>870</v>
      </c>
      <c r="I61" s="26">
        <v>870</v>
      </c>
      <c r="J61" s="26">
        <v>696</v>
      </c>
      <c r="K61" s="26">
        <v>696</v>
      </c>
      <c r="L61" s="26">
        <v>696</v>
      </c>
      <c r="M61" s="26">
        <v>870</v>
      </c>
      <c r="N61" s="26">
        <v>870</v>
      </c>
      <c r="O61" s="26">
        <v>870</v>
      </c>
      <c r="Q61" s="43"/>
    </row>
    <row r="62" spans="2:19" ht="12.75">
      <c r="B62" s="12" t="s">
        <v>64</v>
      </c>
      <c r="C62" s="39">
        <v>33930</v>
      </c>
      <c r="D62" s="26">
        <v>3393</v>
      </c>
      <c r="E62" s="26">
        <v>3393</v>
      </c>
      <c r="F62" s="26">
        <v>3393</v>
      </c>
      <c r="G62" s="26">
        <v>2827</v>
      </c>
      <c r="H62" s="26">
        <v>2828</v>
      </c>
      <c r="I62" s="26">
        <v>2828</v>
      </c>
      <c r="J62" s="26">
        <v>2262</v>
      </c>
      <c r="K62" s="26">
        <v>2262</v>
      </c>
      <c r="L62" s="26">
        <v>2262</v>
      </c>
      <c r="M62" s="26">
        <v>2827</v>
      </c>
      <c r="N62" s="26">
        <v>2827</v>
      </c>
      <c r="O62" s="26">
        <v>2828</v>
      </c>
      <c r="Q62" s="43"/>
      <c r="S62" s="43"/>
    </row>
    <row r="63" spans="2:19" ht="12.75">
      <c r="B63" s="12" t="s">
        <v>65</v>
      </c>
      <c r="C63" s="39">
        <v>36540</v>
      </c>
      <c r="D63" s="26">
        <v>3654</v>
      </c>
      <c r="E63" s="26">
        <v>3654</v>
      </c>
      <c r="F63" s="26">
        <v>3654</v>
      </c>
      <c r="G63" s="26">
        <v>3045</v>
      </c>
      <c r="H63" s="26">
        <v>3045</v>
      </c>
      <c r="I63" s="26">
        <v>3045</v>
      </c>
      <c r="J63" s="26">
        <v>2436</v>
      </c>
      <c r="K63" s="26">
        <v>2436</v>
      </c>
      <c r="L63" s="26">
        <v>2436</v>
      </c>
      <c r="M63" s="26">
        <v>3045</v>
      </c>
      <c r="N63" s="26">
        <v>3045</v>
      </c>
      <c r="O63" s="26">
        <v>3045</v>
      </c>
      <c r="Q63" s="43"/>
      <c r="S63" s="43"/>
    </row>
    <row r="64" spans="2:19" ht="12.75">
      <c r="B64" s="12" t="s">
        <v>66</v>
      </c>
      <c r="C64" s="39">
        <v>39150</v>
      </c>
      <c r="D64" s="26">
        <v>3915</v>
      </c>
      <c r="E64" s="26">
        <v>3915</v>
      </c>
      <c r="F64" s="26">
        <v>3915</v>
      </c>
      <c r="G64" s="26">
        <v>3262</v>
      </c>
      <c r="H64" s="26">
        <v>3263</v>
      </c>
      <c r="I64" s="26">
        <v>3263</v>
      </c>
      <c r="J64" s="26">
        <v>2610</v>
      </c>
      <c r="K64" s="26">
        <v>2610</v>
      </c>
      <c r="L64" s="26">
        <v>2610</v>
      </c>
      <c r="M64" s="26">
        <v>3262</v>
      </c>
      <c r="N64" s="26">
        <v>3262</v>
      </c>
      <c r="O64" s="26">
        <v>3263</v>
      </c>
      <c r="Q64" s="43"/>
      <c r="S64" s="43"/>
    </row>
    <row r="65" spans="2:19" ht="12.75">
      <c r="B65" s="12" t="s">
        <v>67</v>
      </c>
      <c r="C65" s="39">
        <v>10440</v>
      </c>
      <c r="D65" s="26">
        <v>1044</v>
      </c>
      <c r="E65" s="26">
        <v>1044</v>
      </c>
      <c r="F65" s="26">
        <v>1044</v>
      </c>
      <c r="G65" s="26">
        <v>870</v>
      </c>
      <c r="H65" s="26">
        <v>870</v>
      </c>
      <c r="I65" s="26">
        <v>870</v>
      </c>
      <c r="J65" s="26">
        <v>696</v>
      </c>
      <c r="K65" s="26">
        <v>696</v>
      </c>
      <c r="L65" s="26">
        <v>696</v>
      </c>
      <c r="M65" s="26">
        <v>870</v>
      </c>
      <c r="N65" s="26">
        <v>870</v>
      </c>
      <c r="O65" s="26">
        <v>870</v>
      </c>
      <c r="Q65" s="43"/>
      <c r="S65" s="43"/>
    </row>
    <row r="66" spans="2:19" ht="12.75">
      <c r="B66" s="60" t="s">
        <v>152</v>
      </c>
      <c r="C66" s="39">
        <v>10440</v>
      </c>
      <c r="D66" s="26">
        <v>1044</v>
      </c>
      <c r="E66" s="26">
        <v>1044</v>
      </c>
      <c r="F66" s="26">
        <v>1044</v>
      </c>
      <c r="G66" s="26">
        <v>870</v>
      </c>
      <c r="H66" s="26">
        <v>870</v>
      </c>
      <c r="I66" s="26">
        <v>870</v>
      </c>
      <c r="J66" s="26">
        <v>696</v>
      </c>
      <c r="K66" s="26">
        <v>696</v>
      </c>
      <c r="L66" s="26">
        <v>696</v>
      </c>
      <c r="M66" s="26">
        <v>870</v>
      </c>
      <c r="N66" s="26">
        <v>870</v>
      </c>
      <c r="O66" s="26">
        <v>870</v>
      </c>
      <c r="Q66" s="43"/>
      <c r="S66" s="43"/>
    </row>
    <row r="67" spans="2:19" ht="12.75">
      <c r="B67" s="174" t="s">
        <v>166</v>
      </c>
      <c r="C67" s="39">
        <v>13050</v>
      </c>
      <c r="D67" s="26">
        <v>1305</v>
      </c>
      <c r="E67" s="26">
        <v>1305</v>
      </c>
      <c r="F67" s="26">
        <v>1305</v>
      </c>
      <c r="G67" s="26">
        <v>1087</v>
      </c>
      <c r="H67" s="26">
        <v>1088</v>
      </c>
      <c r="I67" s="26">
        <v>1088</v>
      </c>
      <c r="J67" s="26">
        <v>870</v>
      </c>
      <c r="K67" s="26">
        <v>870</v>
      </c>
      <c r="L67" s="26">
        <v>870</v>
      </c>
      <c r="M67" s="26">
        <v>1087</v>
      </c>
      <c r="N67" s="26">
        <v>1087</v>
      </c>
      <c r="O67" s="26">
        <v>1088</v>
      </c>
      <c r="Q67" s="43"/>
      <c r="S67" s="43"/>
    </row>
    <row r="68" spans="2:15" ht="12.75">
      <c r="B68" s="8" t="s">
        <v>30</v>
      </c>
      <c r="C68" s="51">
        <f aca="true" t="shared" si="2" ref="C68:O68">SUM(C52:C67)</f>
        <v>313200</v>
      </c>
      <c r="D68" s="9">
        <f t="shared" si="2"/>
        <v>31320</v>
      </c>
      <c r="E68" s="9">
        <f t="shared" si="2"/>
        <v>31320</v>
      </c>
      <c r="F68" s="9">
        <f t="shared" si="2"/>
        <v>31320</v>
      </c>
      <c r="G68" s="9">
        <f t="shared" si="2"/>
        <v>26098</v>
      </c>
      <c r="H68" s="9">
        <f t="shared" si="2"/>
        <v>26102</v>
      </c>
      <c r="I68" s="9">
        <f t="shared" si="2"/>
        <v>26102</v>
      </c>
      <c r="J68" s="9">
        <f t="shared" si="2"/>
        <v>20880</v>
      </c>
      <c r="K68" s="9">
        <f t="shared" si="2"/>
        <v>20880</v>
      </c>
      <c r="L68" s="9">
        <f t="shared" si="2"/>
        <v>20880</v>
      </c>
      <c r="M68" s="9">
        <f t="shared" si="2"/>
        <v>26098</v>
      </c>
      <c r="N68" s="9">
        <f t="shared" si="2"/>
        <v>26098</v>
      </c>
      <c r="O68" s="9">
        <f t="shared" si="2"/>
        <v>26102</v>
      </c>
    </row>
    <row r="69" spans="5:14" ht="12.75">
      <c r="E69" s="200"/>
      <c r="F69" s="201"/>
      <c r="G69" s="201"/>
      <c r="H69" s="200"/>
      <c r="I69" s="201"/>
      <c r="J69" s="200"/>
      <c r="K69" s="201"/>
      <c r="L69" s="201"/>
      <c r="M69" s="200"/>
      <c r="N69" s="201"/>
    </row>
    <row r="70" spans="2:14" ht="12.75">
      <c r="B70" s="16" t="s">
        <v>126</v>
      </c>
      <c r="C70" s="16"/>
      <c r="D70" s="16"/>
      <c r="E70" s="18"/>
      <c r="F70" s="17"/>
      <c r="G70" s="17"/>
      <c r="H70" s="48"/>
      <c r="I70" s="17"/>
      <c r="J70" s="48"/>
      <c r="K70" s="17"/>
      <c r="L70" s="17"/>
      <c r="M70" s="48"/>
      <c r="N70" s="17"/>
    </row>
    <row r="71" spans="2:14" ht="12.75">
      <c r="B71" s="16"/>
      <c r="C71" s="16"/>
      <c r="D71" s="16"/>
      <c r="E71" s="18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2.75">
      <c r="B72" s="16" t="s">
        <v>137</v>
      </c>
      <c r="C72" s="16"/>
      <c r="D72" s="16"/>
      <c r="E72" s="18"/>
      <c r="F72" s="17"/>
      <c r="G72" s="17"/>
      <c r="H72" s="17"/>
      <c r="I72" s="17"/>
      <c r="J72" s="17"/>
      <c r="K72" s="17"/>
      <c r="L72" s="17"/>
      <c r="M72" s="17"/>
      <c r="N72" s="17"/>
    </row>
    <row r="73" ht="12.75">
      <c r="H73" s="17"/>
    </row>
    <row r="74" ht="12.75">
      <c r="H74" s="17"/>
    </row>
  </sheetData>
  <sheetProtection/>
  <mergeCells count="8">
    <mergeCell ref="B47:O47"/>
    <mergeCell ref="D50:O50"/>
    <mergeCell ref="B1:I1"/>
    <mergeCell ref="B2:I2"/>
    <mergeCell ref="B9:G9"/>
    <mergeCell ref="B10:G10"/>
    <mergeCell ref="B7:F7"/>
    <mergeCell ref="B8:F8"/>
  </mergeCells>
  <printOptions/>
  <pageMargins left="2.125984251968504" right="0.7480314960629921" top="0.5118110236220472" bottom="0.1968503937007874" header="0.15748031496062992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0" customWidth="1"/>
    <col min="2" max="2" width="57.57421875" style="0" customWidth="1"/>
    <col min="3" max="3" width="9.8515625" style="0" customWidth="1"/>
  </cols>
  <sheetData>
    <row r="1" spans="2:3" ht="12.75">
      <c r="B1" s="49" t="s">
        <v>230</v>
      </c>
      <c r="C1" s="49"/>
    </row>
    <row r="2" ht="12.75">
      <c r="B2" s="16"/>
    </row>
    <row r="4" spans="1:3" ht="12.75">
      <c r="A4" s="1"/>
      <c r="B4" s="1"/>
      <c r="C4" s="1"/>
    </row>
    <row r="5" spans="1:3" ht="12.75">
      <c r="A5" s="256" t="s">
        <v>89</v>
      </c>
      <c r="B5" s="256"/>
      <c r="C5" s="256"/>
    </row>
    <row r="7" spans="1:3" ht="12.75">
      <c r="A7" s="256" t="s">
        <v>84</v>
      </c>
      <c r="B7" s="256"/>
      <c r="C7" s="256"/>
    </row>
    <row r="8" spans="1:3" ht="12.75">
      <c r="A8" s="256" t="s">
        <v>246</v>
      </c>
      <c r="B8" s="256"/>
      <c r="C8" s="256"/>
    </row>
    <row r="9" spans="1:3" ht="12.75">
      <c r="A9" s="1"/>
      <c r="B9" s="231"/>
      <c r="C9" s="1"/>
    </row>
    <row r="10" spans="1:3" ht="12.75">
      <c r="A10" s="1"/>
      <c r="B10" s="1"/>
      <c r="C10" s="1"/>
    </row>
    <row r="11" ht="13.5" thickBot="1">
      <c r="C11" t="s">
        <v>82</v>
      </c>
    </row>
    <row r="12" spans="1:4" ht="13.5" thickTop="1">
      <c r="A12" s="152" t="s">
        <v>142</v>
      </c>
      <c r="B12" s="213" t="s">
        <v>83</v>
      </c>
      <c r="C12" s="214" t="s">
        <v>159</v>
      </c>
      <c r="D12" s="216" t="s">
        <v>232</v>
      </c>
    </row>
    <row r="13" spans="1:4" ht="12.75">
      <c r="A13" s="153" t="s">
        <v>115</v>
      </c>
      <c r="B13" s="7"/>
      <c r="C13" s="209"/>
      <c r="D13" s="97"/>
    </row>
    <row r="14" spans="1:4" ht="12.75">
      <c r="A14" s="12">
        <v>1</v>
      </c>
      <c r="B14" s="26" t="s">
        <v>193</v>
      </c>
      <c r="C14" s="207">
        <v>300</v>
      </c>
      <c r="D14" s="11"/>
    </row>
    <row r="15" spans="1:4" ht="12.75">
      <c r="A15" s="12">
        <v>2</v>
      </c>
      <c r="B15" s="10" t="s">
        <v>131</v>
      </c>
      <c r="C15" s="207">
        <v>100</v>
      </c>
      <c r="D15" s="11"/>
    </row>
    <row r="16" spans="1:4" ht="13.5" customHeight="1">
      <c r="A16" s="142">
        <v>3</v>
      </c>
      <c r="B16" s="184" t="s">
        <v>132</v>
      </c>
      <c r="C16" s="208">
        <v>600</v>
      </c>
      <c r="D16" s="144"/>
    </row>
    <row r="17" spans="1:4" ht="12.75" customHeight="1">
      <c r="A17" s="15"/>
      <c r="B17" s="185" t="s">
        <v>191</v>
      </c>
      <c r="C17" s="209">
        <v>400</v>
      </c>
      <c r="D17" s="31"/>
    </row>
    <row r="18" spans="1:4" ht="12.75">
      <c r="A18" s="12">
        <v>4</v>
      </c>
      <c r="B18" s="26" t="s">
        <v>192</v>
      </c>
      <c r="C18" s="207">
        <v>600</v>
      </c>
      <c r="D18" s="11"/>
    </row>
    <row r="19" spans="1:4" ht="12.75">
      <c r="A19" s="12">
        <v>5</v>
      </c>
      <c r="B19" s="26" t="s">
        <v>194</v>
      </c>
      <c r="C19" s="207">
        <v>800</v>
      </c>
      <c r="D19" s="11"/>
    </row>
    <row r="20" spans="1:4" ht="12.75">
      <c r="A20" s="142">
        <v>6</v>
      </c>
      <c r="B20" s="19" t="s">
        <v>124</v>
      </c>
      <c r="C20" s="208">
        <v>300</v>
      </c>
      <c r="D20" s="144"/>
    </row>
    <row r="21" spans="1:4" ht="12.75">
      <c r="A21" s="15"/>
      <c r="B21" s="169" t="s">
        <v>195</v>
      </c>
      <c r="C21" s="209">
        <v>300</v>
      </c>
      <c r="D21" s="31"/>
    </row>
    <row r="22" spans="1:4" ht="12.75">
      <c r="A22" s="12">
        <v>7</v>
      </c>
      <c r="B22" s="10" t="s">
        <v>133</v>
      </c>
      <c r="C22" s="207">
        <v>1200</v>
      </c>
      <c r="D22" s="11"/>
    </row>
    <row r="23" spans="1:4" ht="12.75">
      <c r="A23" s="142">
        <v>8</v>
      </c>
      <c r="B23" s="170" t="s">
        <v>196</v>
      </c>
      <c r="C23" s="208">
        <v>4000</v>
      </c>
      <c r="D23" s="144"/>
    </row>
    <row r="24" spans="1:4" ht="12.75">
      <c r="A24" s="15"/>
      <c r="B24" s="169" t="s">
        <v>191</v>
      </c>
      <c r="C24" s="209">
        <v>1000</v>
      </c>
      <c r="D24" s="31"/>
    </row>
    <row r="25" spans="1:4" ht="12.75">
      <c r="A25" s="12">
        <v>9</v>
      </c>
      <c r="B25" s="26" t="s">
        <v>247</v>
      </c>
      <c r="C25" s="207">
        <v>1000</v>
      </c>
      <c r="D25" s="11"/>
    </row>
    <row r="26" spans="1:4" ht="12.75">
      <c r="A26" s="12">
        <v>10</v>
      </c>
      <c r="B26" s="10" t="s">
        <v>134</v>
      </c>
      <c r="C26" s="207">
        <v>500</v>
      </c>
      <c r="D26" s="11"/>
    </row>
    <row r="27" spans="1:4" ht="12.75">
      <c r="A27" s="190">
        <v>11</v>
      </c>
      <c r="B27" s="186" t="s">
        <v>197</v>
      </c>
      <c r="C27" s="210">
        <v>2800</v>
      </c>
      <c r="D27" s="144"/>
    </row>
    <row r="28" spans="1:4" ht="12.75">
      <c r="A28" s="187"/>
      <c r="B28" s="188" t="s">
        <v>191</v>
      </c>
      <c r="C28" s="211">
        <v>1300</v>
      </c>
      <c r="D28" s="31"/>
    </row>
    <row r="29" spans="1:4" ht="12.75">
      <c r="A29" s="142">
        <v>12</v>
      </c>
      <c r="B29" s="19" t="s">
        <v>85</v>
      </c>
      <c r="C29" s="208">
        <v>13000</v>
      </c>
      <c r="D29" s="144"/>
    </row>
    <row r="30" spans="1:4" ht="12.75">
      <c r="A30" s="15" t="s">
        <v>248</v>
      </c>
      <c r="B30" s="169" t="s">
        <v>195</v>
      </c>
      <c r="C30" s="209">
        <v>2000</v>
      </c>
      <c r="D30" s="31"/>
    </row>
    <row r="31" spans="1:4" ht="12.75">
      <c r="A31" s="12">
        <v>13</v>
      </c>
      <c r="B31" s="26" t="s">
        <v>198</v>
      </c>
      <c r="C31" s="207">
        <v>1000</v>
      </c>
      <c r="D31" s="11"/>
    </row>
    <row r="32" spans="1:4" ht="12.75">
      <c r="A32" s="12">
        <v>14</v>
      </c>
      <c r="B32" s="10" t="s">
        <v>135</v>
      </c>
      <c r="C32" s="207">
        <v>500</v>
      </c>
      <c r="D32" s="11"/>
    </row>
    <row r="33" spans="1:4" ht="12.75">
      <c r="A33" s="142">
        <v>15</v>
      </c>
      <c r="B33" s="170" t="s">
        <v>199</v>
      </c>
      <c r="C33" s="208">
        <v>2800</v>
      </c>
      <c r="D33" s="144"/>
    </row>
    <row r="34" spans="1:4" ht="12.75">
      <c r="A34" s="15"/>
      <c r="B34" s="169" t="s">
        <v>191</v>
      </c>
      <c r="C34" s="209">
        <v>1300</v>
      </c>
      <c r="D34" s="31"/>
    </row>
    <row r="35" spans="1:4" ht="12.75">
      <c r="A35" s="142">
        <v>16</v>
      </c>
      <c r="B35" s="19" t="s">
        <v>136</v>
      </c>
      <c r="C35" s="208">
        <v>3500</v>
      </c>
      <c r="D35" s="144"/>
    </row>
    <row r="36" spans="1:4" ht="12.75">
      <c r="A36" s="15"/>
      <c r="B36" s="169" t="s">
        <v>191</v>
      </c>
      <c r="C36" s="209">
        <v>3000</v>
      </c>
      <c r="D36" s="31"/>
    </row>
    <row r="37" spans="1:4" ht="12.75">
      <c r="A37" s="15">
        <v>17</v>
      </c>
      <c r="B37" s="169" t="s">
        <v>200</v>
      </c>
      <c r="C37" s="209">
        <v>200</v>
      </c>
      <c r="D37" s="11"/>
    </row>
    <row r="38" spans="1:4" ht="12.75">
      <c r="A38" s="142">
        <v>18</v>
      </c>
      <c r="B38" s="170" t="s">
        <v>201</v>
      </c>
      <c r="C38" s="208">
        <v>500</v>
      </c>
      <c r="D38" s="144"/>
    </row>
    <row r="39" spans="1:4" ht="12.75">
      <c r="A39" s="15"/>
      <c r="B39" s="169" t="s">
        <v>249</v>
      </c>
      <c r="C39" s="209">
        <v>1000</v>
      </c>
      <c r="D39" s="31"/>
    </row>
    <row r="40" spans="1:4" ht="12.75">
      <c r="A40" s="12">
        <v>19</v>
      </c>
      <c r="B40" s="59" t="s">
        <v>202</v>
      </c>
      <c r="C40" s="207">
        <v>500</v>
      </c>
      <c r="D40" s="11"/>
    </row>
    <row r="41" spans="1:4" ht="12.75">
      <c r="A41" s="142">
        <v>20</v>
      </c>
      <c r="B41" s="143" t="s">
        <v>203</v>
      </c>
      <c r="C41" s="208">
        <v>5000</v>
      </c>
      <c r="D41" s="11"/>
    </row>
    <row r="42" spans="1:4" ht="12.75">
      <c r="A42" s="142">
        <v>21</v>
      </c>
      <c r="B42" s="143" t="s">
        <v>125</v>
      </c>
      <c r="C42" s="208">
        <v>500</v>
      </c>
      <c r="D42" s="144"/>
    </row>
    <row r="43" spans="1:4" ht="12.75">
      <c r="A43" s="15"/>
      <c r="B43" s="189" t="s">
        <v>195</v>
      </c>
      <c r="C43" s="209">
        <v>2000</v>
      </c>
      <c r="D43" s="31"/>
    </row>
    <row r="44" spans="1:4" ht="12.75">
      <c r="A44" s="142">
        <v>22</v>
      </c>
      <c r="B44" s="143" t="s">
        <v>167</v>
      </c>
      <c r="C44" s="208">
        <v>3000</v>
      </c>
      <c r="D44" s="11"/>
    </row>
    <row r="45" spans="1:4" ht="13.5" thickBot="1">
      <c r="A45" s="29"/>
      <c r="B45" s="107" t="s">
        <v>30</v>
      </c>
      <c r="C45" s="212">
        <f>SUM(C14:C44)</f>
        <v>55000</v>
      </c>
      <c r="D45" s="215"/>
    </row>
    <row r="46" spans="1:4" ht="13.5" thickTop="1">
      <c r="A46" s="17"/>
      <c r="B46" s="145"/>
      <c r="C46" s="18"/>
      <c r="D46" s="82"/>
    </row>
    <row r="48" spans="2:4" ht="12.75">
      <c r="B48" s="173" t="s">
        <v>182</v>
      </c>
      <c r="C48" s="173"/>
      <c r="D48" s="173"/>
    </row>
    <row r="49" spans="2:4" ht="12.75">
      <c r="B49" s="173"/>
      <c r="C49" s="173"/>
      <c r="D49" s="173"/>
    </row>
    <row r="50" spans="2:4" ht="12.75">
      <c r="B50" s="173" t="s">
        <v>215</v>
      </c>
      <c r="C50" s="173"/>
      <c r="D50" s="173"/>
    </row>
    <row r="51" ht="12.75">
      <c r="B51" s="16"/>
    </row>
    <row r="52" ht="12.75">
      <c r="B52" s="16"/>
    </row>
    <row r="53" ht="12.75">
      <c r="B53" s="16"/>
    </row>
  </sheetData>
  <sheetProtection/>
  <mergeCells count="3">
    <mergeCell ref="A5:C5"/>
    <mergeCell ref="A7:C7"/>
    <mergeCell ref="A8:C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Ivanova</dc:creator>
  <cp:keywords/>
  <dc:description/>
  <cp:lastModifiedBy>PC-User</cp:lastModifiedBy>
  <cp:lastPrinted>2020-01-21T08:23:58Z</cp:lastPrinted>
  <dcterms:created xsi:type="dcterms:W3CDTF">2006-11-21T07:05:33Z</dcterms:created>
  <dcterms:modified xsi:type="dcterms:W3CDTF">2020-01-21T10:03:27Z</dcterms:modified>
  <cp:category/>
  <cp:version/>
  <cp:contentType/>
  <cp:contentStatus/>
</cp:coreProperties>
</file>